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1355" windowHeight="8700" activeTab="1"/>
  </bookViews>
  <sheets>
    <sheet name="Додаток 4" sheetId="1" r:id="rId1"/>
    <sheet name="Сравнительная таблица" sheetId="2" r:id="rId2"/>
  </sheets>
  <definedNames>
    <definedName name="_xlnm.Print_Titles" localSheetId="0">'Додаток 4'!$7:$8</definedName>
    <definedName name="_xlnm.Print_Titles" localSheetId="1">'Сравнительная таблица'!$6:$7</definedName>
    <definedName name="_xlnm.Print_Area" localSheetId="1">'Сравнительная таблица'!$A$1:$S$256</definedName>
  </definedNames>
  <calcPr fullCalcOnLoad="1" refMode="R1C1"/>
</workbook>
</file>

<file path=xl/sharedStrings.xml><?xml version="1.0" encoding="utf-8"?>
<sst xmlns="http://schemas.openxmlformats.org/spreadsheetml/2006/main" count="538" uniqueCount="263">
  <si>
    <t>1. Завершення будівництва кільцевого обходу м. Донецька між Дніпропетровським та Маріупольським напрямком</t>
  </si>
  <si>
    <t xml:space="preserve">новий аеровокзал площею 31,5 тис. кв. метрів і пропускною спроможністю 2000 пасажирів на годину;
 збільшення у 2011 році кількості відправлених пасажирів у 2 рази, повітряних суден -- 1,2 раза, отримання за 2010-2011 роки додаткових доходів у сумі 40,0 млн. гривень;
 створення власного інвестиційного ресурсу в 2008-2011 </t>
  </si>
  <si>
    <t>Додаток 4 до Угоди</t>
  </si>
  <si>
    <t>ФІНАНСУВАННЯ</t>
  </si>
  <si>
    <t>спільних заходів за джерелами фінансування</t>
  </si>
  <si>
    <t>(тис. гривень)</t>
  </si>
  <si>
    <t>У тому числі за роками</t>
  </si>
  <si>
    <t>Державний бюджет — разом</t>
  </si>
  <si>
    <t xml:space="preserve">у тому числі за головними розпорядниками коштів: </t>
  </si>
  <si>
    <t>Мінвуглепром</t>
  </si>
  <si>
    <t>Мінжитлокомунгосп</t>
  </si>
  <si>
    <t>Мінприроди</t>
  </si>
  <si>
    <t>Мінпромполітики</t>
  </si>
  <si>
    <t>Укравтодор</t>
  </si>
  <si>
    <t>МОН</t>
  </si>
  <si>
    <t>Мінсім'ямолодьспорт</t>
  </si>
  <si>
    <t>МОЗ</t>
  </si>
  <si>
    <t>Мінрегіонбуд</t>
  </si>
  <si>
    <t>Мінтрансзв’язку</t>
  </si>
  <si>
    <t>Місцеві бюджети — разом</t>
  </si>
  <si>
    <t>у тому числі за головними розпорядниками коштів:</t>
  </si>
  <si>
    <t>Донецька обласна рада</t>
  </si>
  <si>
    <t>Міські (районні) ради</t>
  </si>
  <si>
    <t>Інші джерела — разом</t>
  </si>
  <si>
    <t>у тому числі</t>
  </si>
  <si>
    <r>
      <t>Інші джерела</t>
    </r>
    <r>
      <rPr>
        <sz val="13"/>
        <rFont val="Times New Roman"/>
        <family val="1"/>
      </rPr>
      <t xml:space="preserve"> (</t>
    </r>
    <r>
      <rPr>
        <sz val="13"/>
        <rFont val="Antiqua"/>
        <family val="0"/>
      </rPr>
      <t>житлово-комунальне господарство)</t>
    </r>
  </si>
  <si>
    <t>ВАТ "Маріупольський металургійний комбінат імені Ілліча"</t>
  </si>
  <si>
    <t>Донецький національний університет</t>
  </si>
  <si>
    <t>Донецький державний університет економіки і торгівлі імені Туган-Барановського</t>
  </si>
  <si>
    <t>Донецький державний університет управління</t>
  </si>
  <si>
    <r>
      <t>Донецький державний медичний університет імені Максима</t>
    </r>
    <r>
      <rPr>
        <sz val="13"/>
        <rFont val="Times New Roman"/>
        <family val="1"/>
      </rPr>
      <t xml:space="preserve"> </t>
    </r>
    <r>
      <rPr>
        <sz val="13"/>
        <rFont val="Antiqua"/>
        <family val="0"/>
      </rPr>
      <t>Горького</t>
    </r>
  </si>
  <si>
    <t>Донбаська національна академія будівництва та архітектури</t>
  </si>
  <si>
    <t>Усього</t>
  </si>
  <si>
    <t>Джерела фінансування
спільних заходів</t>
  </si>
  <si>
    <t>Комунальне підприємство "Компанія "Вода Донбасу"</t>
  </si>
  <si>
    <t xml:space="preserve">Мінжитлоко-мунгосп
Донецька
обласна рада
комунальне підприємство "Компанія "Вода Донбасу"
Донецька облдержадмі-
ністрація
</t>
  </si>
  <si>
    <t>Внесено зміни до періодів та обсягів фінансування заходу</t>
  </si>
  <si>
    <t>очищення комунікацій від залишків тротилу, їх утилізація; створення установки з утилізації відходів мононітрохлорбензола</t>
  </si>
  <si>
    <t>У зв'язку з відсутністю фінансування з державного бюджету у 2008 році на утилізацію тротилу обсяг робіт збільшився до 9,0 млн.грн. Включено:
проведення робіт з вилучення вибухівки з комунікацій та розробка ПКД на створення установки з утилізації відходів мононітрохлорбензола</t>
  </si>
  <si>
    <t>Мінприроди Донецька обласна рада 
Державне управління охорони навколиш-
нього природного середовища в Донецькій області           
Донецька облдержадмі-ністрація</t>
  </si>
  <si>
    <t xml:space="preserve">Міжнародний аеропорт "Донецьк" комунальне підприємство "Міжнародний аеропорт "Донецьк" 
комунальне підприємство "Дирекція по капітальному будівництву та реконструкції міжнародного аеропорту Донецьк"
</t>
  </si>
  <si>
    <t>Неможливість залучення коштів інвесторів призвела до необхідності виконання заходу за рахунок коштів обласного та державного бюджетів.
Конкурс на право оренди аеропортового комплексу проводився два рази, але жодної пропозиції не було отримано.
Змінюються також обсяги фінансування та параметри нового терміналу: пропускна спроможність з 1000 до 2000 пас/годину, площа з 27 кв.м до 31,5 кв.м.</t>
  </si>
  <si>
    <t>Виконання заходу перенесено на 2010-2011 роки у зв'язку з відсутністю фінансування з державного бюджету у 2008-2009 роках</t>
  </si>
  <si>
    <t>У зв'язку з тим, що власником - обласною радою прийнято рішення не продовжувати реконструкцію спортивного комплексу, внесено зміни до обсягів фінансування заходу на підготовку та проведення Євро-2009 та Євро-2012</t>
  </si>
  <si>
    <t>інші джерела</t>
  </si>
  <si>
    <t>Найменування заходу</t>
  </si>
  <si>
    <t>місцевий бюджет</t>
  </si>
  <si>
    <t>Разом</t>
  </si>
  <si>
    <t>Усього за напрямом</t>
  </si>
  <si>
    <t>3. Ліквідація наслідків виробництва на державному підприємстві "Горлівський хімічний завод"</t>
  </si>
  <si>
    <t>Пріоритетний напрям ІІІ. Створення ефективної системи в галузі охорони навколишнього природного середовища</t>
  </si>
  <si>
    <t>Спільний захід 2 Охорона навколишнього природного середовища від забруднення небезпечними відходами</t>
  </si>
  <si>
    <t>Разом:</t>
  </si>
  <si>
    <t>Спільний захід 2. Передача у обласну комунальну власність від вугільних підприємств об'єктів житлово-комунального господарства</t>
  </si>
  <si>
    <t>Спільний захід 1. Підвищення ефективності роботи підприємств вугільної галузі та вирішення проблем в життєдіяльності території вуглевидобування</t>
  </si>
  <si>
    <t>1. Створення вертикально інтегрованої, ефективно діючої енергетичної компанії у вигляді Українського паливно-енергетичного концерну</t>
  </si>
  <si>
    <t>2. Розробка проекту Закону України "Про особливості приватизації вуглевидобувних підприємств" та прискорення роздержавлення шахт коксівного сектору</t>
  </si>
  <si>
    <t>4. Розробка пілотних проектів захисту територій міст Горлівка та Білозерськ, що зазнали впливу гірничих робіт діючих та закритих шахт з метою покращення життєдіяльності зазначених територій.</t>
  </si>
  <si>
    <t>1. Передача у комунальну власність об'єктів житлово-комунального господарства від вугільних підприємств</t>
  </si>
  <si>
    <t>Пріоритетний напрям ІІ. Надійне та ефективне функціонування систем життєзабезпечення у населених пунктах</t>
  </si>
  <si>
    <t>Спільний захід 1. Комплексна модернізація та реконструкція каналу Сіверський Донець–Донбас та Другого Донецького водопроводу</t>
  </si>
  <si>
    <t>1. Комплексна модернізація та реконструкція каналу Сіверський Донець–Донбас</t>
  </si>
  <si>
    <t>Спільний захід  2. Відновлення житлового фонду, який постраждав внаслідок проведення гірничо-добувних робіт</t>
  </si>
  <si>
    <t>2. Спорудження будинку для мешканців аварійного житла</t>
  </si>
  <si>
    <t>3. Ремонт 146 квартир для мешканців аварійного житла</t>
  </si>
  <si>
    <t>5. Проведення обстеження порожніх квартир в шахтарських містах і відновлення їх подальшої експлуатації</t>
  </si>
  <si>
    <t>1. Реконструкція 83 будинків у м.Дзержинську</t>
  </si>
  <si>
    <t>4. Реконструкція 36 будинків у  м. Горлівці</t>
  </si>
  <si>
    <t>Спільний захід 1. Будівництво регіональних полігонів твердих побутових відходів</t>
  </si>
  <si>
    <t>1. Будівництво        регіональних полігонів твердих побутових відходів</t>
  </si>
  <si>
    <t>Спільний захід 3. Збереження та відновлення природно-заповідного фонду Донецької області</t>
  </si>
  <si>
    <t>1. Створення національних природних парків «Меотида», «Дружківський кам’яний ліс», «Донецький кряж» та відділення «Кальміуське» Українського степового  заповідника та здійснення природоохоронних заходів в межах території вищезазначених природних парків</t>
  </si>
  <si>
    <t>Спільний захід  4. Будівництво об’єктів водовідведення в населених пунктах</t>
  </si>
  <si>
    <t>Пріоритетний напрям ІV. Розбудова та модернізація інфраструктури</t>
  </si>
  <si>
    <t>Спільний захід 1. Розвиток мережі автомобільних доріг</t>
  </si>
  <si>
    <t>Спільний захід 2. Розвиток транспортної інфраструктури</t>
  </si>
  <si>
    <t>1. Будівництво штучної злітно-посадкової смуги</t>
  </si>
  <si>
    <t>2. Будівництво нового аеровокзального комплексу</t>
  </si>
  <si>
    <t>Спільний захід 3. Будівництво, капітальний ремонт, оснащення студентських та  інших гуртожитків</t>
  </si>
  <si>
    <t>5. Будівництво гуртожитку Донецького державного університету управління</t>
  </si>
  <si>
    <t>2. Капітальний ремонт і оснащення Донецького державного Палацу молоді "Юність"</t>
  </si>
  <si>
    <t>Спільний захід 4. Будівництво і модернізація закладів культури та організації дозвілля</t>
  </si>
  <si>
    <t>Спільний захід  5.  Реконструкція спортивних споруд</t>
  </si>
  <si>
    <t>Усього за Угодою</t>
  </si>
  <si>
    <t>4. Виконання комплексу робіт із запобігання негативному впливу на довкілля фосфорних шламів ВАТ "Содовий завод",  м.Слов’янськ</t>
  </si>
  <si>
    <t>2. Виконання комплексу робіт із запобігання негативному впливу на довкілля непридатних або заборонених для використання пестицидів</t>
  </si>
  <si>
    <t>2. Реконструкція насосних станцій, водоводів і фільтрувальних станцій Другого Донецького водоводу</t>
  </si>
  <si>
    <t>1. Капітальний ремонт гуртожитку № 2 Донецького національного університету</t>
  </si>
  <si>
    <t>2. Капітальний ремонт гуртожитку № 9 Донецького національного технічного університету</t>
  </si>
  <si>
    <t>3. Капітальний ремонт гуртожитку № 5 Донецького державного університету економіки і торгівлі імені Туган-Барановського</t>
  </si>
  <si>
    <t>4. Капітальний ремонт гуртожитку № 6 Донецького державного університету управління</t>
  </si>
  <si>
    <t>6. Капітальний ремонт гуртожитку Донецького державного медичного університету імені Максима Горького</t>
  </si>
  <si>
    <t>8. Капітальний ремонт гуртожитку Державного інституту здоров’я, фізичного виховання та спорту</t>
  </si>
  <si>
    <t>9. Капітальний ремонт гуртожитку Маріупольського державного гуманітарного університету</t>
  </si>
  <si>
    <t>10. Капітальний ремонт гуртожитку Приазовського  державного технічного університету</t>
  </si>
  <si>
    <t>12. Капітальний ремонт гуртожитку Донецького обласного інституту післядипломної педагогічної освіти</t>
  </si>
  <si>
    <t>15. Капітальний ремонт гуртожитку Донецького училища підвищення кваліфікації</t>
  </si>
  <si>
    <t>17. Капітальний ремонт гуртожитку Донецького музичного училища</t>
  </si>
  <si>
    <t>державний бюджет</t>
  </si>
  <si>
    <t xml:space="preserve">Очікуваний результат,
критерії (показники) досягнення результатів
</t>
  </si>
  <si>
    <t>Відповідальні за виконання</t>
  </si>
  <si>
    <t>Орієнтовний обсяг фінансування</t>
  </si>
  <si>
    <t>підвищення ефективності роботи підприємств вугільної галузі</t>
  </si>
  <si>
    <t>підвищення рівня безпеки праці, стабілізація рівня видобутку високоякісної вугільної продукції, зростання обсягів альтернативного палива до 536 млн. куб. метрів на рік</t>
  </si>
  <si>
    <t>отримання додаткових податкових надходжень до бюджетів усіх рівнів та зборів до державних фондів соціального призначення в обсязі 128,1 млн. гривень</t>
  </si>
  <si>
    <t>покращення екологогідрогеологічно-го стану територій міст Горлівки та Білозерська</t>
  </si>
  <si>
    <t>отримання додаткових податкових надходжень до бюджетів усіх рівнів та зборів до державних фондів соціального призначення в обсязі 30,4 млн. гривень;  спрямування додаткових коштів на виробничі потреби вугільних підприємств в сумі 110,5 млн. гривень; покращення якості послуг</t>
  </si>
  <si>
    <t>Мінвуглепром Донецька обласна рада Донецька облдержадмі-ністрація</t>
  </si>
  <si>
    <t>зниження втрат води на 20,21 млн. куб. метрів на рік, витрат електроенергії - на 89,73 млн. кВт∙г на рік</t>
  </si>
  <si>
    <t>Мінжитлоко-мунгосп Донецька облдержадмі-ністрація</t>
  </si>
  <si>
    <t>забезпечення якісного рівня життя</t>
  </si>
  <si>
    <t>відновлення споживчих властивостей житла</t>
  </si>
  <si>
    <t xml:space="preserve">Мінжитлоко-мунгосп Донецька облдержадмі-
ністрація
</t>
  </si>
  <si>
    <t>отримання додаткових податкових надходжень до бюджетів усіх рівнів та зборів до державних фондів соціального призначення в обсязі 50,3 млн. гривень</t>
  </si>
  <si>
    <t>отримання додаткових податкових надходжень до бюджетів усіх рівнів та зборів до державних фондів соціального призначення в обсязі 30,3 млн. гривень; зменшення обсягів накопичення твердих побутових відходів на    3 млн. тонн</t>
  </si>
  <si>
    <t>отримання додаткових податкових надходжень до бюджетів усіх рівнів та зборів до державних фондів соціального призначення в обсязі 16,5 млн. гривень</t>
  </si>
  <si>
    <t>збільшення території природно-заповідного фонду на   3100 гектарів; прийняття до 5 тис. туристів на рік</t>
  </si>
  <si>
    <t>поліпшення умов вирощування та збереження унікального колекційного фонду рослин майже 1300 видів</t>
  </si>
  <si>
    <t>зниження концентрації забруднюючих речовин у стічних водах. Доведення до нормативних показників 100 млн. куб. метрів на рік господарсько-побутових стічних вод</t>
  </si>
  <si>
    <t>забезпечення нормативної очистки близько 500 тис. куб. метрів стічних вод</t>
  </si>
  <si>
    <t>отримання додаткових податкових надходжень до бюджетів усіх рівнів та зборів до державних фондів соціального призначення в обсязі   12,8 млн. гривень</t>
  </si>
  <si>
    <t>Укравтодор Служба автомобільних доріг в Донецькій області</t>
  </si>
  <si>
    <t>отримання додаткових податкових надходжень до бюджетів усіх рівнів та зборів до державних фондів соціального призначення в обсязі 312,4 млн. гривень</t>
  </si>
  <si>
    <t>штучна злітно-посадкова смуга з параметрами 4000 х 60 метрів</t>
  </si>
  <si>
    <t>отримання додаткових податкових надходжень до бюджетів усіх рівнів та зборів до державних фондів соціального призначення в обсязі 327,5 млн. гривень</t>
  </si>
  <si>
    <t xml:space="preserve">МОН
 Донецька обласна рада Донецький національний університет
</t>
  </si>
  <si>
    <t>створення 1189 місць для забезпечення тимчасового розміщення вболівальників фінального турніру чемпіонату Європи з футболу 2009 року</t>
  </si>
  <si>
    <t xml:space="preserve">МОН
 Донецька обласна рада Донецький національний технічний університет
</t>
  </si>
  <si>
    <t xml:space="preserve">МОН
 Донецька обласна рада Донецький державний університет економіки і торгівлі імені Туган-Барановського
</t>
  </si>
  <si>
    <t xml:space="preserve">МОН
 Донецька обласна рада Донецький державний університет управління
</t>
  </si>
  <si>
    <t xml:space="preserve">МОЗ
 Донецька обласна рада Донецький державний медичний університет імені Максима Горького
</t>
  </si>
  <si>
    <t xml:space="preserve">МОН
 Донецька обласна рада Донбаська національна академія будівництва та архітектури
</t>
  </si>
  <si>
    <t xml:space="preserve">Мінсім'ямо-лодьспорт
 Донецька обласна рада Державний інститут здоров'я, фізичного виховання та спорту
</t>
  </si>
  <si>
    <t xml:space="preserve">МОН
 Донецька обласна рада  Маріупольсь- кий державний гуманітарний університет
</t>
  </si>
  <si>
    <t>створення 448 місць для забезпечення тимчасового розміщення вболівальників фінального турніру чемпіонату Європи з футболу 2009 року</t>
  </si>
  <si>
    <t xml:space="preserve">МОН
Донецька обласна рада Приазовський  державний технічний університет
</t>
  </si>
  <si>
    <t>створення 180 місць для проживання студентів з необхідним мінімальним рівнем комфортності</t>
  </si>
  <si>
    <t>Донецька обласна рада Донецький обласний інститут післядипломної педагогічної освіти Донецька облдержадмі-ністрація</t>
  </si>
  <si>
    <t>створення 75 місць для проживання студентів з необхідним мінімальним рівнем комфортності</t>
  </si>
  <si>
    <t>Донецька обласна рада Донецький базовий медичний коледж Донецька облдержадмі-ністрація</t>
  </si>
  <si>
    <t>створення 385 місць для проживання студентів з необхідним мінімальним рівнем комфортності</t>
  </si>
  <si>
    <t>створення 48 місць для проживання студентів з необхідним мінімальним рівнем комфортності</t>
  </si>
  <si>
    <t>Донецька обласна рада Донецьке училище підвищення кваліфікації Донецька облдержадмі-ністрація</t>
  </si>
  <si>
    <t>створення 225 місць для проживання студентів з необхідним мінімальним рівнем комфортності</t>
  </si>
  <si>
    <t xml:space="preserve">Донецька обласна рада Донецький педагогічний коледж
Донецька облдержадмі-ністрація
</t>
  </si>
  <si>
    <t xml:space="preserve">Донецька обласна рада Донецьке музичне училище
Донецька облдержадмі-ністрація
</t>
  </si>
  <si>
    <t>створення 215 місць для проживання студентів з необхідним мінімальним рівнем комфортності</t>
  </si>
  <si>
    <t xml:space="preserve">Донецька обласна рада Донецьке  училище культури
Донецька облдержадмі-ністрація
</t>
  </si>
  <si>
    <t>створення 200 місць для проживання студентів з необхідним мінімальним рівнем комфортності</t>
  </si>
  <si>
    <t>Мінрегіобуд Донецька обласна рада Донецька облдержадмі-ністрація</t>
  </si>
  <si>
    <t>додаткове залучення до колективів народної творчості, студій, гуртків понад 600 учасників, збільшення середньорічної кількості відвідувачів з 300 тис. до 400 тис.; зміцнення матеріально-технічної бази Палацу молоді за рахунок збільшення доходів до 2 млн. гривень на рік; щорічне зниження витрат на утримання Палацу в обсязі 891,5 тис. гривень за рахунок зменшення оплати за постачання газу</t>
  </si>
  <si>
    <t xml:space="preserve">МОН
 Донецька обласна рада Донецька облдержадмі-ністрація
</t>
  </si>
  <si>
    <t>отримання додаткових податкових надходжень до бюджетів усіх рівнів та зборів до державних фондів соціального призначення в обсязі  14,4 млн. гривень</t>
  </si>
  <si>
    <t>доведення стадіону до класу "4 зірки": встановлення 30 тис. пластикових крісел для глядачів; покриття третини трибун стадіону; будівництво сектору для розминки та легкоатлетичного стадіону</t>
  </si>
  <si>
    <t xml:space="preserve">Донецька обласна рада
комунальне підприємство "Регіональний спортивний комплекс "Олімпійський
</t>
  </si>
  <si>
    <t>будівництво додаткового футбольного поля із штучним покриттям; будівництво адміністративного корпусу; встановлення   3 тис. пластикових крісел для глядачів та штучного освітлення</t>
  </si>
  <si>
    <t>Донецька обласна рада Донецька міська рада молодіжний футбольний клуб  "Максі"</t>
  </si>
  <si>
    <t>збільшення місткості до 5 тис. місць; реконструкція  футбольного поля; обладнання електронного інформаційного табло, освітлення, засобів зв`язку та оповіщення</t>
  </si>
  <si>
    <t>встановлення покриття над трибуною, освітлювальних вишок; заміна футбольних воріт</t>
  </si>
  <si>
    <t>отримання додаткових податкових надходжень до бюджетів усіх рівнів та зборів до державних фондів соціального призначення в обсязі   27,9 млн. гривень</t>
  </si>
  <si>
    <t>3. Будівництво очисних споруд в населених пунктах Першотравневого та Новоазовського районів</t>
  </si>
  <si>
    <t>протяжність дороги 19 кілометрів; зменшення вантажо- та пасажиропотоку у місті, навантаження на міську дорожню мережу та поліпшення стану навколишнього природного середовища. Зменшення шкідливих викидів в атмосферу на 5 відсотків</t>
  </si>
  <si>
    <t xml:space="preserve">1. Реконструкція регіонального спортивного комплексу "Олімпійський" </t>
  </si>
  <si>
    <t>2. Реконструкція стадіону молодіжного футбольного клубу "Максі"</t>
  </si>
  <si>
    <t>3. Реконструкція стадіону "Західний"</t>
  </si>
  <si>
    <t xml:space="preserve">4. Реконструкція стадіону "Азовець" </t>
  </si>
  <si>
    <t xml:space="preserve">Мінвуглепром 
Мінпаливенерго Донецька облдержадміні-страція 
</t>
  </si>
  <si>
    <t>створення
нормативно-правового забезпечення оптимізації реструктуризації галузі</t>
  </si>
  <si>
    <t>Мінвуглепром Мінпаливенерго
Мінпромполітики Донецька облдержадмі-ністрація</t>
  </si>
  <si>
    <t>Перенесено обсяги фінансування заходу на 2010-2011 роки, потребується уточнення переліку шахт, на яких будуть реалізовуватися проекти</t>
  </si>
  <si>
    <t>Перенесено обсяги фінансування заходу на 2009-2010 роки, потребується визначення генпідрядника проектно-пошукових робіт</t>
  </si>
  <si>
    <t>підвищення
якості питної 
   води;  
зниження 
витрат елек-
троенергії на 
20,58 млн. 
кВт∙г на рік отримання додаткових податкових надходжень до бюджетів усіх рівнів та зборів до державних фондів соціального призначення в обсязі 99,9 млн. гривень</t>
  </si>
  <si>
    <t>Мінприроди Донецька обласна рада           Державне управління охорони навколиш-
нього природного середовища в Донецькій області Донецька облдержадмі-ністрація</t>
  </si>
  <si>
    <t xml:space="preserve">Мінприроди Донецька обласна рада  Державне управління охорони навколиш-
нього природного середовища в Донецькій області    </t>
  </si>
  <si>
    <t xml:space="preserve">Мінприроди Донецька обласна рада  Державне управління охорони навколиш-
нього природного середовища в Донецькій області             </t>
  </si>
  <si>
    <t xml:space="preserve">Мінприроди Донецька обласна рада Державне управління охорони навколиш-
нього природного середовища в Донецькій області            </t>
  </si>
  <si>
    <t>Мінприроди Донецька обласна рада Державне управління охорони навколиш-
нього природного середовища в Донецькій області          
Донецька облдержадмі-ністрація</t>
  </si>
  <si>
    <t>Обсяги фінансування перенесено на 2010-2011 роки</t>
  </si>
  <si>
    <t>Захід залишено без змін</t>
  </si>
  <si>
    <t>Обсяги фінансування перенесено на 2009-2010 роки виключно за рахунок місцевих бюджетів</t>
  </si>
  <si>
    <t xml:space="preserve">Внесено зміни до періодів та обсягів фінансування. </t>
  </si>
  <si>
    <t>Мінприроди Донецька обласна рада
  Державне управління охорони навколиш-
нього природного середовища в Донецькій області</t>
  </si>
  <si>
    <t>Мінпромполітики Донецька обласна рада Горлівська міська рада  Донецька облдержадмі-ністрація</t>
  </si>
  <si>
    <t>На даний час захід виконано повністю. Внесено фактичні обсяги фінансування.</t>
  </si>
  <si>
    <t>Отримання додаткових податкових надходжень до бюджетів усіх рівнів та зборів до державних фондів соціального призначення в обсязі 9,4 млн. гривень</t>
  </si>
  <si>
    <t>Мінприроди Донецька обласна рада Державне управління охорони навколиш-
нього природного середовища в Донецькій області              
Донецька облдержадмі-ністрація</t>
  </si>
  <si>
    <t>Збільшення розрахункової кошторисної вартості будівництва нової злітно-посадкової смуги з 972,7 млн.грн. до 1462,7 млн.грн. потребує відповідного збільшення обсягів фінансування</t>
  </si>
  <si>
    <t>Обсяги фінансування та період виконання заходу змінено згідно з Державною програмою підготовки Євро-2012 (постанова КМУ від 22.02.2008 № 107)</t>
  </si>
  <si>
    <t>Пропонується виключити з Угоди у зв'язку з неможливістю відселення студентів на період проведення капітального ремонту</t>
  </si>
  <si>
    <t>Обсяги фінансування та період виконання заходу змінено згідно з Державною програмою підготовки Євро-2012 (постанова КМУ від 22.02.2008 № 107). Виключено гуртожиток №3 як такий, що не передбачений цією програмою</t>
  </si>
  <si>
    <t>Пропонується виключити з Угоди як такий, що не передбачений Державною програмою підготовки Євро-2012 (постанова КМУ від 22.02.2008 № 107)</t>
  </si>
  <si>
    <t>Донецька обласна рада комунальне підприємство по обслуговуванню адміністративних будинків Донецька облдержадмі-ністрація</t>
  </si>
  <si>
    <t>Пропонується виключити з Угоди як такий, що не відповідає статусу гуртожитку</t>
  </si>
  <si>
    <t>Донецька обласна рада Донецький базовий медичний коледж
Донецька облдержадмі-ністрація</t>
  </si>
  <si>
    <t>Виконання заходу продовжено до 2010 року, збільшено обсяг фінансування на підставі розробленої проектно-кошторисної документації</t>
  </si>
  <si>
    <t xml:space="preserve">Зміна проектних рішень призвела до необхідності проведення реконструкції, а не капітального ремонту </t>
  </si>
  <si>
    <r>
      <t xml:space="preserve">11. </t>
    </r>
    <r>
      <rPr>
        <b/>
        <sz val="10"/>
        <rFont val="Arial"/>
        <family val="2"/>
      </rPr>
      <t>Реконструкція</t>
    </r>
    <r>
      <rPr>
        <sz val="10"/>
        <rFont val="Arial"/>
        <family val="2"/>
      </rPr>
      <t xml:space="preserve"> гуртожитку комунального підприємства по обслуговуванню адміністративних будинків</t>
    </r>
  </si>
  <si>
    <t>Виконання заходу перенесено на 2010 рік, обсяги фінансування та назву змінено на підставі розробленої проектно-кошторисної документації</t>
  </si>
  <si>
    <r>
      <t xml:space="preserve">13. </t>
    </r>
    <r>
      <rPr>
        <b/>
        <sz val="10"/>
        <rFont val="Arial"/>
        <family val="2"/>
      </rPr>
      <t>Реконструкція</t>
    </r>
    <r>
      <rPr>
        <sz val="10"/>
        <rFont val="Arial"/>
        <family val="2"/>
      </rPr>
      <t xml:space="preserve"> гуртожитку № 1 Донецького базового медичного коледжу</t>
    </r>
  </si>
  <si>
    <t>Обсяг фінансування та назву заходу                 змінено на підставі затвердженої проектно-кошторисної документації</t>
  </si>
  <si>
    <t xml:space="preserve">Захід планується виконати у 2009 році, внесено зміни до обсягів та джерел фінансування на підставі кошторису </t>
  </si>
  <si>
    <t>Виконання заходу перенесено на 2011 рік. У назві "капітальний ремонт" замінено на "реконструкція"</t>
  </si>
  <si>
    <t>Виконання заходу перенесено на 2010 рік. У назві "капітальний ремонт" замінено на "реконструкція"</t>
  </si>
  <si>
    <r>
      <t xml:space="preserve">19. </t>
    </r>
    <r>
      <rPr>
        <b/>
        <sz val="10"/>
        <rFont val="Arial"/>
        <family val="2"/>
      </rPr>
      <t>Реконструкція</t>
    </r>
    <r>
      <rPr>
        <sz val="10"/>
        <rFont val="Arial"/>
        <family val="2"/>
      </rPr>
      <t xml:space="preserve"> гуртожитку № 2 Донецького училища культури</t>
    </r>
  </si>
  <si>
    <r>
      <t xml:space="preserve">18. </t>
    </r>
    <r>
      <rPr>
        <b/>
        <sz val="10"/>
        <rFont val="Arial"/>
        <family val="2"/>
      </rPr>
      <t>Реконструкція</t>
    </r>
    <r>
      <rPr>
        <sz val="10"/>
        <rFont val="Arial"/>
        <family val="2"/>
      </rPr>
      <t xml:space="preserve"> гуртожитку № 1 Донецького  училища культури </t>
    </r>
  </si>
  <si>
    <t>У зв’язку із змінами складу спортивних об’єктів, на яких заплановано підготовку та проведення фінальних турнірів чемпіонатів Європи з футболу 2009 та 2012 років, пропонується виключити з Угоди</t>
  </si>
  <si>
    <r>
      <t xml:space="preserve">14. </t>
    </r>
    <r>
      <rPr>
        <b/>
        <sz val="10"/>
        <rFont val="Arial"/>
        <family val="2"/>
      </rPr>
      <t>Реконструкція</t>
    </r>
    <r>
      <rPr>
        <sz val="10"/>
        <rFont val="Arial"/>
        <family val="2"/>
      </rPr>
      <t xml:space="preserve"> гуртожитку № 2 Донецького базового медичного коледжу</t>
    </r>
  </si>
  <si>
    <r>
      <t xml:space="preserve">16. </t>
    </r>
    <r>
      <rPr>
        <b/>
        <sz val="10"/>
        <rFont val="Arial"/>
        <family val="2"/>
      </rPr>
      <t>Реконструкція</t>
    </r>
    <r>
      <rPr>
        <sz val="10"/>
        <rFont val="Arial"/>
        <family val="2"/>
      </rPr>
      <t xml:space="preserve"> гуртожитку Донецького педагогічного коледжу</t>
    </r>
  </si>
  <si>
    <t>Мінвуглепром Мінпаливенерго Донецька облдержадмі-ністрація</t>
  </si>
  <si>
    <t>Мінвуглепром Мінпаливенерго Мінпромполітики
Донецька облдержадмі-ністрація</t>
  </si>
  <si>
    <t>3. Модернізація вакуум-насосних станцій, дегазаційних систем та будівництво когенераційних станцій на 13 шахтах Донецької області</t>
  </si>
  <si>
    <t>створення 136 місць для проживання студентів з необхідним мінімальним рівнем комфортності</t>
  </si>
  <si>
    <t>створення 1000 місць для забезпечення тимчасового розміщення вболівальників фінального турніру чемпіонату Європи з футболу 2012 року</t>
  </si>
  <si>
    <t>створення 800 місць для забезпечення тимчасового розміщення вболівальників фінального турніру чемпіонату Європи з футболу 2012 року</t>
  </si>
  <si>
    <t>створення 346 місць для забезпечення тимчасового розміщення вболівальників фінального турніру чемпіонату Європи з футболу 2012 року</t>
  </si>
  <si>
    <t>створення 400 місць для забезпечення тимчасового розміщення вболівальників фінального турніру чемпіонату Європи з футболу 2012 року</t>
  </si>
  <si>
    <t>створення 256 місць для забезпечення тимчасового розміщення вболівальників фінального турніру чемпіонату Європи з футболу 2012 року</t>
  </si>
  <si>
    <t>створення 950 місць для забезпечення тимчасового розміщення вболівальників фінального турніру чемпіонату Європи з футболу 2012 року</t>
  </si>
  <si>
    <t>створення 120 місць для забезпечення тимчасового розміщення вболівальників фінального турніру чемпіонату Європи з футболу 2012 року</t>
  </si>
  <si>
    <t>У зв'язку з тим, що у м.Донецьку здійснюється будівництво цеху механічного зневоднення осаду каналізаційних споруд, а не реконструкція очисних споруд, пропонується виділити його окремим пунктом.
Пункт 2 відповідно вважатиметься пунктом 3. Крім того, внесено зміни до періодів та обсягів фінансування.</t>
  </si>
  <si>
    <t>2. Будівництво цеху механічного зневоднення осаду каналізаційних споруд м. Донецька</t>
  </si>
  <si>
    <t>Донецька обласна рада Маріупольська міська рада 
спортивний комплекс "Західний"
ВАТ "Маріупольський металургійний завод імені Ілліча"</t>
  </si>
  <si>
    <t>Пріоритетний напрям 1. Розвиток та реструктуризація в регіоні вугільної галузі</t>
  </si>
  <si>
    <t>перепоховання                   400 куб. метрів небезпечних радіоактивних відходів</t>
  </si>
  <si>
    <t>знешкодження  638,5 тонн небезпечних відходів</t>
  </si>
  <si>
    <t>утилізація  420 тонн небезпечних відходів</t>
  </si>
  <si>
    <t>2. Реконструкція фондових оранжерей з інженерним забезпеченням Донецького ботанічного саду Національної академії наук України</t>
  </si>
  <si>
    <t>1. Реконструкція очисних споруд мм. Макіївки та Ясинуватої</t>
  </si>
  <si>
    <t xml:space="preserve">Зменшення обсягів скидів забруднених стічних вод та площ, зайнятих під мулові карти з 183 га до 36,4 га </t>
  </si>
  <si>
    <t>Орієнтовний обсяг фінансування за Угодою</t>
  </si>
  <si>
    <t>Загальне відхилення від передбаченого Угодою обсягу</t>
  </si>
  <si>
    <t>Передбачено Угодою</t>
  </si>
  <si>
    <t>Фактично профінансовано</t>
  </si>
  <si>
    <t>Відхилення</t>
  </si>
  <si>
    <t>Очікуване фінансування</t>
  </si>
  <si>
    <t>Джерела фінансування</t>
  </si>
  <si>
    <t>Пропозиції щодо зміни обсягу</t>
  </si>
  <si>
    <t>Мінжитлоко-мунгосп
Донецька
обласна рада
комунальне підприємство "Компанія "Вода Донбасу"</t>
  </si>
  <si>
    <t>Пояснення</t>
  </si>
  <si>
    <t>Мінтрансзв’язку
Донецька обласна рада комунальне підприємство "Міжнародний аеропорт "Донецьк" комунальне підприємство "Дирекція по капітальному будівництву та реконструкції міжнародного аеропорту Донецьк"</t>
  </si>
  <si>
    <t>отримання додаткових податкових надходжень до бюджетів усіх рівнів та зборів до державних фондів соціального призначення в обсязі   60,3 млн. гривень;
збільшення рівня забезпечення розміщення студентської молоді в гуртожитках на 400 місць або на 1,5 відсотка</t>
  </si>
  <si>
    <t>Донецька обласна рада Маріупольська міська рада 
спортивний комплекс "Азовець"</t>
  </si>
  <si>
    <t>Внесено зміни до періодів та обсягів фінансування.</t>
  </si>
  <si>
    <t>Перенесено обсяги фінансування заходу перенесено на 2010-2011 рік</t>
  </si>
  <si>
    <t>економія енергоресурсів
до 30 відсотків; 
продовження строку експлуатації на 20 років</t>
  </si>
  <si>
    <t>економія енергоресурсів
до 30 відсотків; подовження строку експлуатації на 20 років</t>
  </si>
  <si>
    <t xml:space="preserve">Внесено зміни до періодів та обсягів фінансування виключно за рахунок місцевих бюджетів за умови збереження у Державному бюджеті України на 2010 рік розподілу збору за забруднення навколишнього природного середовища згідно із спеціальним законом. </t>
  </si>
  <si>
    <t>Обсяги фінансування 2008, 2009 років перенесено на 2010-2011роки</t>
  </si>
  <si>
    <t xml:space="preserve">Обсяги фінансування перенесено на 2010-2011 роки виходячи з можливого обсягу виконання робіт.. Протяжність дороги зменшено з 28 до 19 км. </t>
  </si>
  <si>
    <t>7. Капітальний ремонт гуртожитків № 1-2 Донбаської національної академії будівництва та архітектури</t>
  </si>
  <si>
    <t>створення 643 місця для забезпечення тимчасового розміщення вболівальників фінального турніру чемпіонату Європи з футболу 2009 року</t>
  </si>
  <si>
    <t>створення 435 місць для забезпечення тимчасового розміщення вболівальників фінального турніру чемпіонату Європи з футболу 2009 року</t>
  </si>
  <si>
    <t>Виконання заходу перенесено на 2010-2011 роки у зв'язку з тим, що до теперішнього часу не вирішено питання передачі Палацу молоді "Юність " в комунальну власність</t>
  </si>
  <si>
    <t xml:space="preserve">Виконання заходу перенесено на 2010-2011 роки </t>
  </si>
  <si>
    <t>1. Будівництво обласного художнього музею в м.Донецьку</t>
  </si>
  <si>
    <t>У тому числі за пріоритетними напрямами</t>
  </si>
  <si>
    <t>У тому числі за міністерствами - відповідальними за виконання заходів</t>
  </si>
  <si>
    <t>Мінприроди Донецька обласна рада
Державне управління охорони навколиш-
нього природного середовища в Донецькій області          
Донецька облдерж-адміністрація</t>
  </si>
  <si>
    <t xml:space="preserve">збільшення кількості відвідувачів музею на 60 відсотків; кількості виставкових заходів у 2011 році на 80 відсотків; зміцнення економічної бази музею за рахунок збільшення прибутків від екскурсій та виставкових заходів у 4 рази в  2011 році </t>
  </si>
  <si>
    <t>Пропозиції
щодо уточнення обсягів фінансування спільних заходів Угоди щодо регіонального розвитку Донецької області між Кабінетом Міністрів України та Донецькою обласною радою на 2010-2011 роки</t>
  </si>
  <si>
    <t>Внесено зміни до обсягів фінансування та періоду виконання заходу у зв'язку з відсутністю фінансування з державного бюджету в 2008 році</t>
  </si>
  <si>
    <t>1. Перепоховання законсервованого сховища радіоактивних відходів, розташованого на землях Донецького казенного заводу хімічних  виробів (у тому числі корегування проекту)</t>
  </si>
  <si>
    <t>Додаток
до рішення обласної ради
18.06.2009 № 5/23-708</t>
  </si>
</sst>
</file>

<file path=xl/styles.xml><?xml version="1.0" encoding="utf-8"?>
<styleSheet xmlns="http://schemas.openxmlformats.org/spreadsheetml/2006/main">
  <numFmts count="2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
    <numFmt numFmtId="178" formatCode="0.0"/>
  </numFmts>
  <fonts count="36">
    <font>
      <sz val="10"/>
      <name val="Arial Cyr"/>
      <family val="0"/>
    </font>
    <font>
      <sz val="8"/>
      <name val="Arial Cyr"/>
      <family val="0"/>
    </font>
    <font>
      <u val="single"/>
      <sz val="10"/>
      <color indexed="12"/>
      <name val="Arial Cyr"/>
      <family val="0"/>
    </font>
    <font>
      <u val="single"/>
      <sz val="10"/>
      <color indexed="36"/>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Helv"/>
      <family val="0"/>
    </font>
    <font>
      <b/>
      <sz val="10"/>
      <name val="Arial"/>
      <family val="2"/>
    </font>
    <font>
      <sz val="10"/>
      <name val="Arial"/>
      <family val="2"/>
    </font>
    <font>
      <b/>
      <sz val="11"/>
      <name val="Arial"/>
      <family val="2"/>
    </font>
    <font>
      <sz val="11"/>
      <name val="Arial"/>
      <family val="2"/>
    </font>
    <font>
      <b/>
      <i/>
      <sz val="10"/>
      <name val="Arial"/>
      <family val="2"/>
    </font>
    <font>
      <sz val="10"/>
      <color indexed="8"/>
      <name val="Arial"/>
      <family val="2"/>
    </font>
    <font>
      <sz val="13"/>
      <name val="Antiqua"/>
      <family val="0"/>
    </font>
    <font>
      <sz val="13"/>
      <name val="Times New Roman"/>
      <family val="1"/>
    </font>
    <font>
      <sz val="12"/>
      <name val="Arial Cyr"/>
      <family val="0"/>
    </font>
    <font>
      <sz val="12"/>
      <name val="Antiqua"/>
      <family val="0"/>
    </font>
    <font>
      <sz val="11"/>
      <name val="Arial Cyr"/>
      <family val="0"/>
    </font>
    <font>
      <sz val="13"/>
      <name val="Arial"/>
      <family val="2"/>
    </font>
    <font>
      <i/>
      <sz val="10"/>
      <name val="Arial"/>
      <family val="2"/>
    </font>
    <font>
      <sz val="12"/>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0" borderId="0">
      <alignment/>
      <protection/>
    </xf>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7" borderId="1" applyNumberFormat="0" applyAlignment="0" applyProtection="0"/>
    <xf numFmtId="0" fontId="7" fillId="20" borderId="2" applyNumberFormat="0" applyAlignment="0" applyProtection="0"/>
    <xf numFmtId="0" fontId="8" fillId="20"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6" applyNumberFormat="0" applyFill="0" applyAlignment="0" applyProtection="0"/>
    <xf numFmtId="0" fontId="13" fillId="21" borderId="7" applyNumberFormat="0" applyAlignment="0" applyProtection="0"/>
    <xf numFmtId="0" fontId="14" fillId="0" borderId="0" applyNumberFormat="0" applyFill="0" applyBorder="0" applyAlignment="0" applyProtection="0"/>
    <xf numFmtId="0" fontId="15" fillId="22" borderId="0" applyNumberFormat="0" applyBorder="0" applyAlignment="0" applyProtection="0"/>
    <xf numFmtId="0" fontId="21" fillId="0" borderId="0">
      <alignment/>
      <protection/>
    </xf>
    <xf numFmtId="0" fontId="3" fillId="0" borderId="0" applyNumberFormat="0" applyFill="0" applyBorder="0" applyAlignment="0" applyProtection="0"/>
    <xf numFmtId="0" fontId="16" fillId="3" borderId="0" applyNumberFormat="0" applyBorder="0" applyAlignment="0" applyProtection="0"/>
    <xf numFmtId="0" fontId="17"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0" fillId="4" borderId="0" applyNumberFormat="0" applyBorder="0" applyAlignment="0" applyProtection="0"/>
  </cellStyleXfs>
  <cellXfs count="160">
    <xf numFmtId="0" fontId="0" fillId="0" borderId="0" xfId="0" applyAlignment="1">
      <alignment/>
    </xf>
    <xf numFmtId="0" fontId="23" fillId="0" borderId="10" xfId="54" applyFont="1" applyFill="1" applyBorder="1" applyAlignment="1">
      <alignment horizontal="center" vertical="center" wrapText="1"/>
      <protection/>
    </xf>
    <xf numFmtId="176" fontId="23" fillId="0" borderId="10" xfId="54" applyNumberFormat="1" applyFont="1" applyFill="1" applyBorder="1" applyAlignment="1">
      <alignment horizontal="left" vertical="center" wrapText="1"/>
      <protection/>
    </xf>
    <xf numFmtId="176" fontId="23" fillId="0" borderId="10" xfId="54" applyNumberFormat="1" applyFont="1" applyFill="1" applyBorder="1" applyAlignment="1">
      <alignment horizontal="center" vertical="center" wrapText="1"/>
      <protection/>
    </xf>
    <xf numFmtId="178" fontId="23" fillId="0" borderId="10" xfId="54" applyNumberFormat="1" applyFont="1" applyFill="1" applyBorder="1" applyAlignment="1">
      <alignment horizontal="center" wrapText="1"/>
      <protection/>
    </xf>
    <xf numFmtId="0" fontId="23" fillId="0" borderId="10" xfId="54" applyFont="1" applyFill="1" applyBorder="1">
      <alignment/>
      <protection/>
    </xf>
    <xf numFmtId="178" fontId="23" fillId="0" borderId="10" xfId="54" applyNumberFormat="1" applyFont="1" applyFill="1" applyBorder="1" applyAlignment="1">
      <alignment horizontal="center" vertical="top" wrapText="1"/>
      <protection/>
    </xf>
    <xf numFmtId="0" fontId="23" fillId="0" borderId="0" xfId="54" applyFont="1" applyFill="1" applyBorder="1">
      <alignment/>
      <protection/>
    </xf>
    <xf numFmtId="176" fontId="26" fillId="0" borderId="10" xfId="54" applyNumberFormat="1" applyFont="1" applyFill="1" applyBorder="1" applyAlignment="1">
      <alignment horizontal="center" vertical="center" wrapText="1"/>
      <protection/>
    </xf>
    <xf numFmtId="178" fontId="26" fillId="0" borderId="10" xfId="54" applyNumberFormat="1" applyFont="1" applyFill="1" applyBorder="1" applyAlignment="1">
      <alignment horizontal="center" wrapText="1"/>
      <protection/>
    </xf>
    <xf numFmtId="0" fontId="26" fillId="0" borderId="10" xfId="54" applyFont="1" applyFill="1" applyBorder="1">
      <alignment/>
      <protection/>
    </xf>
    <xf numFmtId="0" fontId="26" fillId="0" borderId="0" xfId="54" applyFont="1" applyFill="1" applyBorder="1">
      <alignment/>
      <protection/>
    </xf>
    <xf numFmtId="178" fontId="22" fillId="0" borderId="10" xfId="54" applyNumberFormat="1" applyFont="1" applyFill="1" applyBorder="1" applyAlignment="1">
      <alignment horizontal="center" wrapText="1"/>
      <protection/>
    </xf>
    <xf numFmtId="0" fontId="28" fillId="0" borderId="0" xfId="0" applyFont="1" applyAlignment="1">
      <alignment/>
    </xf>
    <xf numFmtId="0" fontId="30" fillId="0" borderId="0" xfId="0" applyFont="1" applyAlignment="1">
      <alignment/>
    </xf>
    <xf numFmtId="0" fontId="31" fillId="0" borderId="0" xfId="0" applyFont="1" applyAlignment="1">
      <alignment horizontal="center"/>
    </xf>
    <xf numFmtId="4" fontId="0" fillId="0" borderId="0" xfId="0" applyNumberFormat="1" applyAlignment="1">
      <alignment/>
    </xf>
    <xf numFmtId="0" fontId="28" fillId="0" borderId="0" xfId="0" applyFont="1" applyBorder="1" applyAlignment="1">
      <alignment vertical="top" wrapText="1"/>
    </xf>
    <xf numFmtId="4" fontId="28" fillId="0" borderId="0" xfId="0" applyNumberFormat="1" applyFont="1" applyBorder="1" applyAlignment="1">
      <alignment horizontal="center" vertical="top" wrapText="1"/>
    </xf>
    <xf numFmtId="3" fontId="28" fillId="0" borderId="0" xfId="0" applyNumberFormat="1" applyFont="1" applyBorder="1" applyAlignment="1">
      <alignment horizontal="center" vertical="top" wrapText="1"/>
    </xf>
    <xf numFmtId="0" fontId="28" fillId="0" borderId="0" xfId="0" applyFont="1" applyBorder="1" applyAlignment="1">
      <alignment horizontal="center" vertical="top" wrapText="1"/>
    </xf>
    <xf numFmtId="0" fontId="29" fillId="0" borderId="0" xfId="0" applyFont="1" applyBorder="1" applyAlignment="1">
      <alignment horizontal="center" vertical="top" wrapText="1"/>
    </xf>
    <xf numFmtId="0" fontId="31" fillId="0" borderId="10" xfId="0" applyFont="1" applyBorder="1" applyAlignment="1">
      <alignment horizontal="center" vertical="top" wrapText="1"/>
    </xf>
    <xf numFmtId="176" fontId="28" fillId="0" borderId="0" xfId="0" applyNumberFormat="1" applyFont="1" applyBorder="1" applyAlignment="1">
      <alignment horizontal="center" vertical="top" wrapText="1"/>
    </xf>
    <xf numFmtId="176" fontId="29" fillId="0" borderId="0" xfId="0" applyNumberFormat="1" applyFont="1" applyBorder="1" applyAlignment="1">
      <alignment horizontal="center" vertical="top" wrapText="1"/>
    </xf>
    <xf numFmtId="0" fontId="28" fillId="0" borderId="0" xfId="0" applyFont="1" applyBorder="1" applyAlignment="1">
      <alignment wrapText="1"/>
    </xf>
    <xf numFmtId="176" fontId="28" fillId="0" borderId="0" xfId="0" applyNumberFormat="1" applyFont="1" applyBorder="1" applyAlignment="1">
      <alignment horizontal="center" wrapText="1"/>
    </xf>
    <xf numFmtId="176" fontId="33" fillId="0" borderId="0" xfId="0" applyNumberFormat="1" applyFont="1" applyBorder="1" applyAlignment="1">
      <alignment horizontal="center" vertical="top" wrapText="1"/>
    </xf>
    <xf numFmtId="178" fontId="23" fillId="0" borderId="11" xfId="54" applyNumberFormat="1" applyFont="1" applyFill="1" applyBorder="1" applyAlignment="1">
      <alignment horizontal="center" wrapText="1"/>
      <protection/>
    </xf>
    <xf numFmtId="178" fontId="34" fillId="0" borderId="10" xfId="54" applyNumberFormat="1" applyFont="1" applyFill="1" applyBorder="1" applyAlignment="1">
      <alignment horizontal="center" wrapText="1"/>
      <protection/>
    </xf>
    <xf numFmtId="178" fontId="26" fillId="0" borderId="10" xfId="54" applyNumberFormat="1" applyFont="1" applyFill="1" applyBorder="1" applyAlignment="1">
      <alignment horizontal="center"/>
      <protection/>
    </xf>
    <xf numFmtId="178" fontId="22" fillId="0" borderId="11" xfId="54" applyNumberFormat="1" applyFont="1" applyFill="1" applyBorder="1" applyAlignment="1">
      <alignment horizontal="center" wrapText="1"/>
      <protection/>
    </xf>
    <xf numFmtId="178" fontId="23" fillId="0" borderId="12" xfId="54" applyNumberFormat="1" applyFont="1" applyFill="1" applyBorder="1" applyAlignment="1">
      <alignment horizontal="center" vertical="center" wrapText="1"/>
      <protection/>
    </xf>
    <xf numFmtId="178" fontId="26" fillId="0" borderId="11" xfId="54" applyNumberFormat="1" applyFont="1" applyFill="1" applyBorder="1" applyAlignment="1">
      <alignment horizontal="center" wrapText="1"/>
      <protection/>
    </xf>
    <xf numFmtId="0" fontId="22" fillId="0" borderId="10" xfId="54" applyFont="1" applyFill="1" applyBorder="1" applyAlignment="1">
      <alignment horizontal="center" vertical="center" wrapText="1"/>
      <protection/>
    </xf>
    <xf numFmtId="0" fontId="22" fillId="0" borderId="0" xfId="54" applyFont="1" applyFill="1" applyBorder="1">
      <alignment/>
      <protection/>
    </xf>
    <xf numFmtId="178" fontId="23" fillId="0" borderId="10" xfId="54" applyNumberFormat="1" applyFont="1" applyFill="1" applyBorder="1" applyAlignment="1">
      <alignment horizontal="center" vertical="center" wrapText="1"/>
      <protection/>
    </xf>
    <xf numFmtId="178" fontId="22" fillId="0" borderId="10" xfId="54" applyNumberFormat="1" applyFont="1" applyFill="1" applyBorder="1" applyAlignment="1">
      <alignment horizontal="center" vertical="center" wrapText="1"/>
      <protection/>
    </xf>
    <xf numFmtId="0" fontId="22" fillId="0" borderId="0" xfId="54" applyFont="1" applyFill="1" applyBorder="1" applyAlignment="1">
      <alignment horizontal="center"/>
      <protection/>
    </xf>
    <xf numFmtId="0" fontId="23" fillId="0" borderId="0" xfId="0" applyFont="1" applyFill="1" applyAlignment="1">
      <alignment/>
    </xf>
    <xf numFmtId="0" fontId="22" fillId="0" borderId="0" xfId="54" applyFont="1" applyFill="1" applyBorder="1" applyAlignment="1">
      <alignment horizontal="center" wrapText="1"/>
      <protection/>
    </xf>
    <xf numFmtId="0" fontId="32" fillId="0" borderId="0" xfId="0" applyFont="1" applyFill="1" applyAlignment="1">
      <alignment/>
    </xf>
    <xf numFmtId="0" fontId="27" fillId="0" borderId="0" xfId="0" applyFont="1" applyFill="1" applyAlignment="1">
      <alignment horizontal="center" vertical="center" wrapText="1"/>
    </xf>
    <xf numFmtId="0" fontId="27" fillId="0" borderId="10" xfId="0" applyFont="1" applyFill="1" applyBorder="1" applyAlignment="1">
      <alignment horizontal="center" vertical="center" wrapText="1"/>
    </xf>
    <xf numFmtId="178" fontId="23" fillId="0" borderId="0" xfId="54" applyNumberFormat="1" applyFont="1" applyFill="1" applyBorder="1">
      <alignment/>
      <protection/>
    </xf>
    <xf numFmtId="0" fontId="23" fillId="0" borderId="10" xfId="54" applyFont="1" applyFill="1" applyBorder="1" applyAlignment="1">
      <alignment vertical="top"/>
      <protection/>
    </xf>
    <xf numFmtId="176" fontId="23" fillId="0" borderId="0" xfId="54" applyNumberFormat="1" applyFont="1" applyFill="1" applyBorder="1">
      <alignment/>
      <protection/>
    </xf>
    <xf numFmtId="0" fontId="23" fillId="0" borderId="13" xfId="54" applyFont="1" applyFill="1" applyBorder="1" applyAlignment="1">
      <alignment horizontal="center" vertical="center" wrapText="1"/>
      <protection/>
    </xf>
    <xf numFmtId="176" fontId="26" fillId="0" borderId="12" xfId="54" applyNumberFormat="1" applyFont="1" applyFill="1" applyBorder="1" applyAlignment="1">
      <alignment horizontal="left" vertical="center" wrapText="1"/>
      <protection/>
    </xf>
    <xf numFmtId="0" fontId="23" fillId="0" borderId="14" xfId="54" applyFont="1" applyFill="1" applyBorder="1" applyAlignment="1">
      <alignment horizontal="center" vertical="center" wrapText="1"/>
      <protection/>
    </xf>
    <xf numFmtId="178" fontId="26" fillId="0" borderId="11" xfId="54" applyNumberFormat="1" applyFont="1" applyFill="1" applyBorder="1" applyAlignment="1">
      <alignment horizontal="center" wrapText="1"/>
      <protection/>
    </xf>
    <xf numFmtId="178" fontId="26" fillId="0" borderId="15" xfId="54" applyNumberFormat="1" applyFont="1" applyFill="1" applyBorder="1" applyAlignment="1">
      <alignment horizontal="center" wrapText="1"/>
      <protection/>
    </xf>
    <xf numFmtId="178" fontId="26" fillId="0" borderId="12" xfId="54" applyNumberFormat="1" applyFont="1" applyFill="1" applyBorder="1" applyAlignment="1">
      <alignment horizontal="center" wrapText="1"/>
      <protection/>
    </xf>
    <xf numFmtId="176" fontId="26" fillId="0" borderId="11" xfId="54" applyNumberFormat="1" applyFont="1" applyFill="1" applyBorder="1" applyAlignment="1">
      <alignment horizontal="left" vertical="center" wrapText="1"/>
      <protection/>
    </xf>
    <xf numFmtId="176" fontId="26" fillId="0" borderId="15" xfId="54" applyNumberFormat="1" applyFont="1" applyFill="1" applyBorder="1" applyAlignment="1">
      <alignment horizontal="left" vertical="center" wrapText="1"/>
      <protection/>
    </xf>
    <xf numFmtId="0" fontId="28" fillId="0" borderId="0" xfId="0" applyFont="1" applyBorder="1" applyAlignment="1">
      <alignment vertical="top" wrapText="1"/>
    </xf>
    <xf numFmtId="0" fontId="31" fillId="0" borderId="0" xfId="0" applyFont="1" applyAlignment="1">
      <alignment horizontal="right"/>
    </xf>
    <xf numFmtId="0" fontId="28" fillId="0" borderId="10" xfId="0" applyFont="1" applyBorder="1" applyAlignment="1">
      <alignment horizontal="center" vertical="top" wrapText="1"/>
    </xf>
    <xf numFmtId="0" fontId="31" fillId="0" borderId="10" xfId="0" applyFont="1" applyBorder="1" applyAlignment="1">
      <alignment horizontal="center" vertical="top" wrapText="1"/>
    </xf>
    <xf numFmtId="0" fontId="35" fillId="0" borderId="0" xfId="54" applyFont="1" applyFill="1" applyBorder="1" applyAlignment="1">
      <alignment horizontal="left" wrapText="1"/>
      <protection/>
    </xf>
    <xf numFmtId="0" fontId="26" fillId="0" borderId="10" xfId="54" applyFont="1" applyFill="1" applyBorder="1" applyAlignment="1">
      <alignment horizontal="center" wrapText="1"/>
      <protection/>
    </xf>
    <xf numFmtId="0" fontId="23" fillId="0" borderId="11" xfId="54" applyFont="1" applyFill="1" applyBorder="1" applyAlignment="1">
      <alignment horizontal="center" vertical="center" wrapText="1"/>
      <protection/>
    </xf>
    <xf numFmtId="0" fontId="23" fillId="0" borderId="12" xfId="54" applyFont="1" applyFill="1" applyBorder="1" applyAlignment="1">
      <alignment horizontal="center" vertical="center" wrapText="1"/>
      <protection/>
    </xf>
    <xf numFmtId="0" fontId="22" fillId="0" borderId="11" xfId="54" applyFont="1" applyFill="1" applyBorder="1" applyAlignment="1">
      <alignment horizontal="center" vertical="center" wrapText="1"/>
      <protection/>
    </xf>
    <xf numFmtId="0" fontId="22" fillId="0" borderId="15" xfId="54" applyFont="1" applyFill="1" applyBorder="1" applyAlignment="1">
      <alignment horizontal="center" vertical="center" wrapText="1"/>
      <protection/>
    </xf>
    <xf numFmtId="0" fontId="22" fillId="0" borderId="12" xfId="54" applyFont="1" applyFill="1" applyBorder="1" applyAlignment="1">
      <alignment horizontal="center" vertical="center" wrapText="1"/>
      <protection/>
    </xf>
    <xf numFmtId="176" fontId="22" fillId="0" borderId="11" xfId="54" applyNumberFormat="1" applyFont="1" applyFill="1" applyBorder="1" applyAlignment="1">
      <alignment horizontal="center" vertical="center" wrapText="1"/>
      <protection/>
    </xf>
    <xf numFmtId="176" fontId="22" fillId="0" borderId="15" xfId="54" applyNumberFormat="1" applyFont="1" applyFill="1" applyBorder="1" applyAlignment="1">
      <alignment horizontal="center" vertical="center" wrapText="1"/>
      <protection/>
    </xf>
    <xf numFmtId="176" fontId="22" fillId="0" borderId="12" xfId="54" applyNumberFormat="1" applyFont="1" applyFill="1" applyBorder="1" applyAlignment="1">
      <alignment horizontal="center" vertical="center" wrapText="1"/>
      <protection/>
    </xf>
    <xf numFmtId="0" fontId="23" fillId="0" borderId="10" xfId="54" applyFont="1" applyFill="1" applyBorder="1" applyAlignment="1">
      <alignment horizontal="center" vertical="center" wrapText="1"/>
      <protection/>
    </xf>
    <xf numFmtId="176" fontId="23" fillId="0" borderId="11" xfId="54" applyNumberFormat="1" applyFont="1" applyFill="1" applyBorder="1" applyAlignment="1">
      <alignment horizontal="left" vertical="center" wrapText="1"/>
      <protection/>
    </xf>
    <xf numFmtId="176" fontId="23" fillId="0" borderId="15" xfId="54" applyNumberFormat="1" applyFont="1" applyFill="1" applyBorder="1" applyAlignment="1">
      <alignment horizontal="left" vertical="center" wrapText="1"/>
      <protection/>
    </xf>
    <xf numFmtId="176" fontId="23" fillId="0" borderId="12" xfId="54" applyNumberFormat="1" applyFont="1" applyFill="1" applyBorder="1" applyAlignment="1">
      <alignment horizontal="left" vertical="center" wrapText="1"/>
      <protection/>
    </xf>
    <xf numFmtId="0" fontId="27" fillId="0" borderId="11" xfId="0" applyFont="1" applyFill="1" applyBorder="1" applyAlignment="1">
      <alignment horizontal="center" vertical="center" wrapText="1"/>
    </xf>
    <xf numFmtId="0" fontId="27" fillId="0" borderId="15" xfId="0" applyFont="1" applyFill="1" applyBorder="1" applyAlignment="1">
      <alignment horizontal="center" vertical="center" wrapText="1"/>
    </xf>
    <xf numFmtId="0" fontId="27" fillId="0" borderId="12" xfId="0" applyFont="1" applyFill="1" applyBorder="1" applyAlignment="1">
      <alignment horizontal="center" vertical="center" wrapText="1"/>
    </xf>
    <xf numFmtId="176" fontId="23" fillId="0" borderId="11" xfId="54" applyNumberFormat="1" applyFont="1" applyFill="1" applyBorder="1" applyAlignment="1">
      <alignment horizontal="center" vertical="center" wrapText="1"/>
      <protection/>
    </xf>
    <xf numFmtId="176" fontId="23" fillId="0" borderId="15" xfId="54" applyNumberFormat="1" applyFont="1" applyFill="1" applyBorder="1" applyAlignment="1">
      <alignment horizontal="center" vertical="center" wrapText="1"/>
      <protection/>
    </xf>
    <xf numFmtId="176" fontId="23" fillId="0" borderId="12" xfId="54" applyNumberFormat="1" applyFont="1" applyFill="1" applyBorder="1" applyAlignment="1">
      <alignment horizontal="center" vertical="center" wrapText="1"/>
      <protection/>
    </xf>
    <xf numFmtId="0" fontId="27" fillId="0" borderId="10" xfId="0" applyFont="1" applyFill="1" applyBorder="1" applyAlignment="1">
      <alignment horizontal="center" wrapText="1"/>
    </xf>
    <xf numFmtId="0" fontId="23" fillId="0" borderId="15" xfId="54" applyFont="1" applyFill="1" applyBorder="1" applyAlignment="1">
      <alignment horizontal="center" vertical="center" wrapText="1"/>
      <protection/>
    </xf>
    <xf numFmtId="0" fontId="26" fillId="0" borderId="11" xfId="54" applyFont="1" applyFill="1" applyBorder="1" applyAlignment="1">
      <alignment horizontal="center"/>
      <protection/>
    </xf>
    <xf numFmtId="0" fontId="26" fillId="0" borderId="15" xfId="54" applyFont="1" applyFill="1" applyBorder="1" applyAlignment="1">
      <alignment horizontal="center"/>
      <protection/>
    </xf>
    <xf numFmtId="0" fontId="26" fillId="0" borderId="12" xfId="54" applyFont="1" applyFill="1" applyBorder="1" applyAlignment="1">
      <alignment horizontal="center"/>
      <protection/>
    </xf>
    <xf numFmtId="178" fontId="23" fillId="0" borderId="11" xfId="54" applyNumberFormat="1" applyFont="1" applyFill="1" applyBorder="1" applyAlignment="1">
      <alignment horizontal="center" vertical="center" wrapText="1"/>
      <protection/>
    </xf>
    <xf numFmtId="178" fontId="23" fillId="0" borderId="15" xfId="54" applyNumberFormat="1" applyFont="1" applyFill="1" applyBorder="1" applyAlignment="1">
      <alignment horizontal="center" vertical="center" wrapText="1"/>
      <protection/>
    </xf>
    <xf numFmtId="178" fontId="23" fillId="0" borderId="12" xfId="54" applyNumberFormat="1" applyFont="1" applyFill="1" applyBorder="1" applyAlignment="1">
      <alignment horizontal="center" vertical="center" wrapText="1"/>
      <protection/>
    </xf>
    <xf numFmtId="0" fontId="23" fillId="0" borderId="16" xfId="54" applyFont="1" applyFill="1" applyBorder="1" applyAlignment="1">
      <alignment horizontal="center" vertical="center" wrapText="1"/>
      <protection/>
    </xf>
    <xf numFmtId="0" fontId="23" fillId="0" borderId="17" xfId="54" applyFont="1" applyFill="1" applyBorder="1" applyAlignment="1">
      <alignment horizontal="center" vertical="center" wrapText="1"/>
      <protection/>
    </xf>
    <xf numFmtId="0" fontId="23" fillId="0" borderId="18" xfId="54" applyFont="1" applyFill="1" applyBorder="1" applyAlignment="1">
      <alignment horizontal="center" vertical="center" wrapText="1"/>
      <protection/>
    </xf>
    <xf numFmtId="0" fontId="23" fillId="0" borderId="19" xfId="54" applyFont="1" applyFill="1" applyBorder="1" applyAlignment="1">
      <alignment horizontal="center" vertical="center" wrapText="1"/>
      <protection/>
    </xf>
    <xf numFmtId="176" fontId="22" fillId="0" borderId="11" xfId="54" applyNumberFormat="1" applyFont="1" applyFill="1" applyBorder="1" applyAlignment="1">
      <alignment horizontal="left" vertical="center" wrapText="1"/>
      <protection/>
    </xf>
    <xf numFmtId="176" fontId="22" fillId="0" borderId="15" xfId="54" applyNumberFormat="1" applyFont="1" applyFill="1" applyBorder="1" applyAlignment="1">
      <alignment horizontal="left" vertical="center" wrapText="1"/>
      <protection/>
    </xf>
    <xf numFmtId="176" fontId="22" fillId="0" borderId="12" xfId="54" applyNumberFormat="1" applyFont="1" applyFill="1" applyBorder="1" applyAlignment="1">
      <alignment horizontal="left" vertical="center" wrapText="1"/>
      <protection/>
    </xf>
    <xf numFmtId="0" fontId="23" fillId="0" borderId="11" xfId="54" applyFont="1" applyFill="1" applyBorder="1" applyAlignment="1">
      <alignment vertical="center" wrapText="1"/>
      <protection/>
    </xf>
    <xf numFmtId="0" fontId="23" fillId="0" borderId="15" xfId="54" applyFont="1" applyFill="1" applyBorder="1" applyAlignment="1">
      <alignment vertical="center" wrapText="1"/>
      <protection/>
    </xf>
    <xf numFmtId="0" fontId="23" fillId="0" borderId="12" xfId="54" applyFont="1" applyFill="1" applyBorder="1" applyAlignment="1">
      <alignment vertical="center" wrapText="1"/>
      <protection/>
    </xf>
    <xf numFmtId="176" fontId="26" fillId="0" borderId="18" xfId="54" applyNumberFormat="1" applyFont="1" applyFill="1" applyBorder="1" applyAlignment="1">
      <alignment horizontal="center" wrapText="1"/>
      <protection/>
    </xf>
    <xf numFmtId="176" fontId="26" fillId="0" borderId="20" xfId="54" applyNumberFormat="1" applyFont="1" applyFill="1" applyBorder="1" applyAlignment="1">
      <alignment horizontal="center" wrapText="1"/>
      <protection/>
    </xf>
    <xf numFmtId="176" fontId="26" fillId="0" borderId="19" xfId="54" applyNumberFormat="1" applyFont="1" applyFill="1" applyBorder="1" applyAlignment="1">
      <alignment horizontal="center" wrapText="1"/>
      <protection/>
    </xf>
    <xf numFmtId="0" fontId="23" fillId="0" borderId="11" xfId="54" applyFont="1" applyFill="1" applyBorder="1" applyAlignment="1">
      <alignment horizontal="center"/>
      <protection/>
    </xf>
    <xf numFmtId="0" fontId="23" fillId="0" borderId="15" xfId="54" applyFont="1" applyFill="1" applyBorder="1" applyAlignment="1">
      <alignment horizontal="center"/>
      <protection/>
    </xf>
    <xf numFmtId="0" fontId="23" fillId="0" borderId="12" xfId="54" applyFont="1" applyFill="1" applyBorder="1" applyAlignment="1">
      <alignment horizontal="center"/>
      <protection/>
    </xf>
    <xf numFmtId="0" fontId="26" fillId="0" borderId="21" xfId="54" applyFont="1" applyFill="1" applyBorder="1" applyAlignment="1">
      <alignment horizontal="center" wrapText="1"/>
      <protection/>
    </xf>
    <xf numFmtId="0" fontId="26" fillId="0" borderId="22" xfId="54" applyFont="1" applyFill="1" applyBorder="1" applyAlignment="1">
      <alignment horizontal="center" wrapText="1"/>
      <protection/>
    </xf>
    <xf numFmtId="0" fontId="26" fillId="0" borderId="23" xfId="54" applyFont="1" applyFill="1" applyBorder="1" applyAlignment="1">
      <alignment horizontal="center" wrapText="1"/>
      <protection/>
    </xf>
    <xf numFmtId="0" fontId="23" fillId="0" borderId="11" xfId="54" applyFont="1" applyFill="1" applyBorder="1" applyAlignment="1">
      <alignment horizontal="left" vertical="center" wrapText="1"/>
      <protection/>
    </xf>
    <xf numFmtId="0" fontId="23" fillId="0" borderId="15" xfId="54" applyFont="1" applyFill="1" applyBorder="1" applyAlignment="1">
      <alignment horizontal="left" vertical="center" wrapText="1"/>
      <protection/>
    </xf>
    <xf numFmtId="0" fontId="23" fillId="0" borderId="12" xfId="54" applyFont="1" applyFill="1" applyBorder="1" applyAlignment="1">
      <alignment horizontal="left" vertical="center" wrapText="1"/>
      <protection/>
    </xf>
    <xf numFmtId="176" fontId="26" fillId="0" borderId="11" xfId="54" applyNumberFormat="1" applyFont="1" applyFill="1" applyBorder="1" applyAlignment="1">
      <alignment horizontal="center" vertical="center" wrapText="1"/>
      <protection/>
    </xf>
    <xf numFmtId="176" fontId="26" fillId="0" borderId="15" xfId="54" applyNumberFormat="1" applyFont="1" applyFill="1" applyBorder="1" applyAlignment="1">
      <alignment horizontal="center" vertical="center" wrapText="1"/>
      <protection/>
    </xf>
    <xf numFmtId="176" fontId="26" fillId="0" borderId="12" xfId="54" applyNumberFormat="1" applyFont="1" applyFill="1" applyBorder="1" applyAlignment="1">
      <alignment horizontal="center" vertical="center" wrapText="1"/>
      <protection/>
    </xf>
    <xf numFmtId="176" fontId="22" fillId="0" borderId="21" xfId="54" applyNumberFormat="1" applyFont="1" applyFill="1" applyBorder="1" applyAlignment="1">
      <alignment horizontal="center" vertical="center" wrapText="1"/>
      <protection/>
    </xf>
    <xf numFmtId="176" fontId="22" fillId="0" borderId="22" xfId="54" applyNumberFormat="1" applyFont="1" applyFill="1" applyBorder="1" applyAlignment="1">
      <alignment horizontal="center" vertical="center" wrapText="1"/>
      <protection/>
    </xf>
    <xf numFmtId="176" fontId="22" fillId="0" borderId="23" xfId="54" applyNumberFormat="1" applyFont="1" applyFill="1" applyBorder="1" applyAlignment="1">
      <alignment horizontal="center" vertical="center" wrapText="1"/>
      <protection/>
    </xf>
    <xf numFmtId="0" fontId="23" fillId="0" borderId="12" xfId="0" applyFont="1" applyFill="1" applyBorder="1" applyAlignment="1">
      <alignment horizontal="left"/>
    </xf>
    <xf numFmtId="176" fontId="26" fillId="0" borderId="11" xfId="54" applyNumberFormat="1" applyFont="1" applyFill="1" applyBorder="1" applyAlignment="1">
      <alignment horizontal="center" wrapText="1"/>
      <protection/>
    </xf>
    <xf numFmtId="176" fontId="26" fillId="0" borderId="15" xfId="54" applyNumberFormat="1" applyFont="1" applyFill="1" applyBorder="1" applyAlignment="1">
      <alignment horizontal="center" wrapText="1"/>
      <protection/>
    </xf>
    <xf numFmtId="176" fontId="26" fillId="0" borderId="12" xfId="54" applyNumberFormat="1" applyFont="1" applyFill="1" applyBorder="1" applyAlignment="1">
      <alignment horizontal="center" wrapText="1"/>
      <protection/>
    </xf>
    <xf numFmtId="176" fontId="23" fillId="0" borderId="11" xfId="54" applyNumberFormat="1" applyFont="1" applyFill="1" applyBorder="1" applyAlignment="1">
      <alignment horizontal="center" wrapText="1"/>
      <protection/>
    </xf>
    <xf numFmtId="176" fontId="23" fillId="0" borderId="15" xfId="54" applyNumberFormat="1" applyFont="1" applyFill="1" applyBorder="1" applyAlignment="1">
      <alignment horizontal="center" wrapText="1"/>
      <protection/>
    </xf>
    <xf numFmtId="176" fontId="23" fillId="0" borderId="12" xfId="54" applyNumberFormat="1" applyFont="1" applyFill="1" applyBorder="1" applyAlignment="1">
      <alignment horizontal="center" wrapText="1"/>
      <protection/>
    </xf>
    <xf numFmtId="0" fontId="22" fillId="0" borderId="0" xfId="54" applyFont="1" applyFill="1" applyBorder="1" applyAlignment="1">
      <alignment horizontal="center"/>
      <protection/>
    </xf>
    <xf numFmtId="0" fontId="23" fillId="0" borderId="0" xfId="0" applyFont="1" applyFill="1" applyAlignment="1">
      <alignment/>
    </xf>
    <xf numFmtId="0" fontId="24" fillId="0" borderId="0" xfId="54" applyFont="1" applyFill="1" applyBorder="1" applyAlignment="1">
      <alignment horizontal="center" wrapText="1"/>
      <protection/>
    </xf>
    <xf numFmtId="0" fontId="24" fillId="0" borderId="0" xfId="54" applyFont="1" applyFill="1" applyBorder="1" applyAlignment="1">
      <alignment horizontal="center"/>
      <protection/>
    </xf>
    <xf numFmtId="0" fontId="25" fillId="0" borderId="0" xfId="0" applyFont="1" applyFill="1" applyAlignment="1">
      <alignment/>
    </xf>
    <xf numFmtId="176" fontId="23" fillId="0" borderId="14" xfId="54" applyNumberFormat="1" applyFont="1" applyFill="1" applyBorder="1" applyAlignment="1">
      <alignment horizontal="left" vertical="center" wrapText="1"/>
      <protection/>
    </xf>
    <xf numFmtId="176" fontId="23" fillId="0" borderId="24" xfId="54" applyNumberFormat="1" applyFont="1" applyFill="1" applyBorder="1" applyAlignment="1">
      <alignment horizontal="left" vertical="center" wrapText="1"/>
      <protection/>
    </xf>
    <xf numFmtId="176" fontId="23" fillId="0" borderId="13" xfId="54" applyNumberFormat="1" applyFont="1" applyFill="1" applyBorder="1" applyAlignment="1">
      <alignment horizontal="left" vertical="center" wrapText="1"/>
      <protection/>
    </xf>
    <xf numFmtId="176" fontId="23" fillId="0" borderId="16" xfId="54" applyNumberFormat="1" applyFont="1" applyFill="1" applyBorder="1" applyAlignment="1">
      <alignment horizontal="left" vertical="center" wrapText="1"/>
      <protection/>
    </xf>
    <xf numFmtId="176" fontId="23" fillId="0" borderId="0" xfId="54" applyNumberFormat="1" applyFont="1" applyFill="1" applyBorder="1" applyAlignment="1">
      <alignment horizontal="left" vertical="center" wrapText="1"/>
      <protection/>
    </xf>
    <xf numFmtId="176" fontId="23" fillId="0" borderId="17" xfId="54" applyNumberFormat="1" applyFont="1" applyFill="1" applyBorder="1" applyAlignment="1">
      <alignment horizontal="left" vertical="center" wrapText="1"/>
      <protection/>
    </xf>
    <xf numFmtId="176" fontId="23" fillId="0" borderId="18" xfId="54" applyNumberFormat="1" applyFont="1" applyFill="1" applyBorder="1" applyAlignment="1">
      <alignment horizontal="left" vertical="center" wrapText="1"/>
      <protection/>
    </xf>
    <xf numFmtId="176" fontId="23" fillId="0" borderId="20" xfId="54" applyNumberFormat="1" applyFont="1" applyFill="1" applyBorder="1" applyAlignment="1">
      <alignment horizontal="left" vertical="center" wrapText="1"/>
      <protection/>
    </xf>
    <xf numFmtId="176" fontId="23" fillId="0" borderId="19" xfId="54" applyNumberFormat="1" applyFont="1" applyFill="1" applyBorder="1" applyAlignment="1">
      <alignment horizontal="left" vertical="center" wrapText="1"/>
      <protection/>
    </xf>
    <xf numFmtId="176" fontId="26" fillId="0" borderId="10" xfId="54" applyNumberFormat="1" applyFont="1" applyFill="1" applyBorder="1" applyAlignment="1">
      <alignment horizontal="left" vertical="center" wrapText="1"/>
      <protection/>
    </xf>
    <xf numFmtId="176" fontId="23" fillId="0" borderId="14" xfId="54" applyNumberFormat="1" applyFont="1" applyFill="1" applyBorder="1" applyAlignment="1">
      <alignment horizontal="center" vertical="center" wrapText="1"/>
      <protection/>
    </xf>
    <xf numFmtId="176" fontId="23" fillId="0" borderId="13" xfId="54" applyNumberFormat="1" applyFont="1" applyFill="1" applyBorder="1" applyAlignment="1">
      <alignment horizontal="center" vertical="center" wrapText="1"/>
      <protection/>
    </xf>
    <xf numFmtId="176" fontId="23" fillId="0" borderId="16" xfId="54" applyNumberFormat="1" applyFont="1" applyFill="1" applyBorder="1" applyAlignment="1">
      <alignment horizontal="center" vertical="center" wrapText="1"/>
      <protection/>
    </xf>
    <xf numFmtId="176" fontId="23" fillId="0" borderId="17" xfId="54" applyNumberFormat="1" applyFont="1" applyFill="1" applyBorder="1" applyAlignment="1">
      <alignment horizontal="center" vertical="center" wrapText="1"/>
      <protection/>
    </xf>
    <xf numFmtId="176" fontId="23" fillId="0" borderId="18" xfId="54" applyNumberFormat="1" applyFont="1" applyFill="1" applyBorder="1" applyAlignment="1">
      <alignment horizontal="center" vertical="center" wrapText="1"/>
      <protection/>
    </xf>
    <xf numFmtId="176" fontId="23" fillId="0" borderId="19" xfId="54" applyNumberFormat="1" applyFont="1" applyFill="1" applyBorder="1" applyAlignment="1">
      <alignment horizontal="center" vertical="center" wrapText="1"/>
      <protection/>
    </xf>
    <xf numFmtId="0" fontId="26" fillId="0" borderId="11" xfId="54" applyFont="1" applyFill="1" applyBorder="1" applyAlignment="1">
      <alignment horizontal="center" vertical="center" wrapText="1"/>
      <protection/>
    </xf>
    <xf numFmtId="0" fontId="26" fillId="0" borderId="15" xfId="54" applyFont="1" applyFill="1" applyBorder="1" applyAlignment="1">
      <alignment horizontal="center" vertical="center" wrapText="1"/>
      <protection/>
    </xf>
    <xf numFmtId="0" fontId="26" fillId="0" borderId="12" xfId="54" applyFont="1" applyFill="1" applyBorder="1" applyAlignment="1">
      <alignment horizontal="center" vertical="center" wrapText="1"/>
      <protection/>
    </xf>
    <xf numFmtId="0" fontId="23" fillId="0" borderId="10" xfId="54" applyFont="1" applyFill="1" applyBorder="1" applyAlignment="1">
      <alignment horizontal="left" vertical="center" wrapText="1"/>
      <protection/>
    </xf>
    <xf numFmtId="0" fontId="22" fillId="0" borderId="14" xfId="54" applyFont="1" applyFill="1" applyBorder="1" applyAlignment="1">
      <alignment horizontal="center" vertical="center" wrapText="1"/>
      <protection/>
    </xf>
    <xf numFmtId="0" fontId="22" fillId="0" borderId="16" xfId="54" applyFont="1" applyFill="1" applyBorder="1" applyAlignment="1">
      <alignment horizontal="center" vertical="center" wrapText="1"/>
      <protection/>
    </xf>
    <xf numFmtId="0" fontId="22" fillId="0" borderId="18" xfId="54" applyFont="1" applyFill="1" applyBorder="1" applyAlignment="1">
      <alignment horizontal="center" vertical="center" wrapText="1"/>
      <protection/>
    </xf>
    <xf numFmtId="0" fontId="22" fillId="0" borderId="10" xfId="54" applyFont="1" applyFill="1" applyBorder="1" applyAlignment="1">
      <alignment horizontal="center" vertical="center" wrapText="1"/>
      <protection/>
    </xf>
    <xf numFmtId="178" fontId="22" fillId="0" borderId="11" xfId="54" applyNumberFormat="1" applyFont="1" applyFill="1" applyBorder="1" applyAlignment="1">
      <alignment horizontal="center" wrapText="1"/>
      <protection/>
    </xf>
    <xf numFmtId="178" fontId="22" fillId="0" borderId="15" xfId="54" applyNumberFormat="1" applyFont="1" applyFill="1" applyBorder="1" applyAlignment="1">
      <alignment horizontal="center" wrapText="1"/>
      <protection/>
    </xf>
    <xf numFmtId="178" fontId="22" fillId="0" borderId="12" xfId="54" applyNumberFormat="1" applyFont="1" applyFill="1" applyBorder="1" applyAlignment="1">
      <alignment horizontal="center" wrapText="1"/>
      <protection/>
    </xf>
    <xf numFmtId="0" fontId="26" fillId="0" borderId="11" xfId="54" applyFont="1" applyFill="1" applyBorder="1" applyAlignment="1">
      <alignment horizontal="center" wrapText="1"/>
      <protection/>
    </xf>
    <xf numFmtId="0" fontId="26" fillId="0" borderId="15" xfId="54" applyFont="1" applyFill="1" applyBorder="1" applyAlignment="1">
      <alignment horizontal="center" wrapText="1"/>
      <protection/>
    </xf>
    <xf numFmtId="0" fontId="26" fillId="0" borderId="12" xfId="54" applyFont="1" applyFill="1" applyBorder="1" applyAlignment="1">
      <alignment horizontal="center" wrapText="1"/>
      <protection/>
    </xf>
    <xf numFmtId="0" fontId="22" fillId="0" borderId="11" xfId="54" applyFont="1" applyFill="1" applyBorder="1" applyAlignment="1">
      <alignment horizontal="center"/>
      <protection/>
    </xf>
    <xf numFmtId="0" fontId="22" fillId="0" borderId="15" xfId="54" applyFont="1" applyFill="1" applyBorder="1" applyAlignment="1">
      <alignment horizontal="center"/>
      <protection/>
    </xf>
    <xf numFmtId="0" fontId="22" fillId="0" borderId="12" xfId="54" applyFont="1" applyFill="1" applyBorder="1" applyAlignment="1">
      <alignment horizontal="center"/>
      <protection/>
    </xf>
  </cellXfs>
  <cellStyles count="50">
    <cellStyle name="Normal" xfId="0"/>
    <cellStyle name="20% - Акцент1" xfId="16"/>
    <cellStyle name="20% - Акцент2" xfId="17"/>
    <cellStyle name="20% - Акцент3" xfId="18"/>
    <cellStyle name="20% - Акцент4" xfId="19"/>
    <cellStyle name="20% - Акцент5" xfId="20"/>
    <cellStyle name="20% - Акцент6" xfId="21"/>
    <cellStyle name="40% - Акцент1" xfId="22"/>
    <cellStyle name="40% - Акцент2" xfId="23"/>
    <cellStyle name="40% - Акцент3" xfId="24"/>
    <cellStyle name="40% - Акцент4" xfId="25"/>
    <cellStyle name="40% - Акцент5" xfId="26"/>
    <cellStyle name="40% - Акцент6" xfId="27"/>
    <cellStyle name="60% - Акцент1" xfId="28"/>
    <cellStyle name="60% - Акцент2" xfId="29"/>
    <cellStyle name="60% - Акцент3" xfId="30"/>
    <cellStyle name="60% - Акцент4" xfId="31"/>
    <cellStyle name="60% - Акцент5" xfId="32"/>
    <cellStyle name="60% - Акцент6"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Обсяги фінансування на 2009"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35"/>
  <sheetViews>
    <sheetView workbookViewId="0" topLeftCell="A1">
      <selection activeCell="A11" sqref="A11:A20"/>
    </sheetView>
  </sheetViews>
  <sheetFormatPr defaultColWidth="9.00390625" defaultRowHeight="12.75"/>
  <cols>
    <col min="1" max="1" width="42.375" style="0" customWidth="1"/>
    <col min="2" max="2" width="22.625" style="0" customWidth="1"/>
    <col min="3" max="6" width="15.75390625" style="0" customWidth="1"/>
  </cols>
  <sheetData>
    <row r="1" spans="2:6" ht="15">
      <c r="B1" s="14"/>
      <c r="C1" s="14"/>
      <c r="E1" s="56" t="s">
        <v>2</v>
      </c>
      <c r="F1" s="56"/>
    </row>
    <row r="2" spans="2:6" ht="15">
      <c r="B2" s="14"/>
      <c r="C2" s="14"/>
      <c r="D2" s="14"/>
      <c r="E2" s="14"/>
      <c r="F2" s="14"/>
    </row>
    <row r="3" spans="3:6" ht="15">
      <c r="C3" s="15" t="s">
        <v>3</v>
      </c>
      <c r="D3" s="14"/>
      <c r="E3" s="14"/>
      <c r="F3" s="14"/>
    </row>
    <row r="4" spans="3:6" ht="15">
      <c r="C4" s="15" t="s">
        <v>4</v>
      </c>
      <c r="D4" s="14"/>
      <c r="E4" s="14"/>
      <c r="F4" s="14"/>
    </row>
    <row r="5" spans="2:6" ht="15">
      <c r="B5" s="14"/>
      <c r="C5" s="14"/>
      <c r="D5" s="14"/>
      <c r="E5" s="14"/>
      <c r="F5" s="14"/>
    </row>
    <row r="6" spans="2:18" ht="16.5">
      <c r="B6" s="14"/>
      <c r="C6" s="14"/>
      <c r="D6" s="14"/>
      <c r="E6" s="14"/>
      <c r="F6" s="14" t="s">
        <v>5</v>
      </c>
      <c r="R6" s="13"/>
    </row>
    <row r="7" spans="1:6" ht="15">
      <c r="A7" s="57" t="s">
        <v>33</v>
      </c>
      <c r="B7" s="58" t="s">
        <v>101</v>
      </c>
      <c r="C7" s="58" t="s">
        <v>6</v>
      </c>
      <c r="D7" s="58"/>
      <c r="E7" s="58"/>
      <c r="F7" s="58"/>
    </row>
    <row r="8" spans="1:6" ht="19.5" customHeight="1">
      <c r="A8" s="57"/>
      <c r="B8" s="58"/>
      <c r="C8" s="22">
        <v>2008</v>
      </c>
      <c r="D8" s="22">
        <v>2009</v>
      </c>
      <c r="E8" s="22">
        <v>2010</v>
      </c>
      <c r="F8" s="22">
        <v>2011</v>
      </c>
    </row>
    <row r="9" spans="1:6" ht="31.5" customHeight="1">
      <c r="A9" s="25" t="s">
        <v>7</v>
      </c>
      <c r="B9" s="26" t="e">
        <f>SUM(B11:B20)</f>
        <v>#REF!</v>
      </c>
      <c r="C9" s="26" t="e">
        <f>SUM(C11:C20)</f>
        <v>#REF!</v>
      </c>
      <c r="D9" s="26" t="e">
        <f>SUM(D11:D20)</f>
        <v>#REF!</v>
      </c>
      <c r="E9" s="26" t="e">
        <f>SUM(E11:E20)</f>
        <v>#REF!</v>
      </c>
      <c r="F9" s="26" t="e">
        <f>SUM(F11:F20)</f>
        <v>#REF!</v>
      </c>
    </row>
    <row r="10" spans="1:6" ht="18" customHeight="1">
      <c r="A10" s="55" t="s">
        <v>8</v>
      </c>
      <c r="B10" s="55"/>
      <c r="C10" s="20"/>
      <c r="D10" s="20"/>
      <c r="E10" s="20"/>
      <c r="F10" s="20"/>
    </row>
    <row r="11" spans="1:6" ht="16.5">
      <c r="A11" s="17" t="s">
        <v>9</v>
      </c>
      <c r="B11" s="23" t="e">
        <f>SUM(C11:F11)</f>
        <v>#REF!</v>
      </c>
      <c r="C11" s="23" t="e">
        <f>'Сравнительная таблица'!#REF!</f>
        <v>#REF!</v>
      </c>
      <c r="D11" s="23" t="e">
        <f>'Сравнительная таблица'!#REF!</f>
        <v>#REF!</v>
      </c>
      <c r="E11" s="23" t="e">
        <f>'Сравнительная таблица'!#REF!</f>
        <v>#REF!</v>
      </c>
      <c r="F11" s="23" t="e">
        <f>'Сравнительная таблица'!#REF!</f>
        <v>#REF!</v>
      </c>
    </row>
    <row r="12" spans="1:6" ht="16.5">
      <c r="A12" s="17" t="s">
        <v>10</v>
      </c>
      <c r="B12" s="23" t="e">
        <f aca="true" t="shared" si="0" ref="B12:B20">SUM(C12:F12)</f>
        <v>#REF!</v>
      </c>
      <c r="C12" s="23"/>
      <c r="D12" s="23">
        <f>'Сравнительная таблица'!I95</f>
        <v>13963.5</v>
      </c>
      <c r="E12" s="23">
        <f>'Сравнительная таблица'!O98</f>
        <v>8770</v>
      </c>
      <c r="F12" s="23" t="e">
        <f>'Сравнительная таблица'!#REF!</f>
        <v>#REF!</v>
      </c>
    </row>
    <row r="13" spans="1:6" ht="16.5">
      <c r="A13" s="17" t="s">
        <v>11</v>
      </c>
      <c r="B13" s="23" t="e">
        <f t="shared" si="0"/>
        <v>#REF!</v>
      </c>
      <c r="C13" s="23">
        <f>'Сравнительная таблица'!F116+'Сравнительная таблица'!F139</f>
        <v>0</v>
      </c>
      <c r="D13" s="23">
        <f>'Сравнительная таблица'!I148-9000</f>
        <v>-9000</v>
      </c>
      <c r="E13" s="23">
        <f>'Сравнительная таблица'!O148</f>
        <v>0</v>
      </c>
      <c r="F13" s="23" t="e">
        <f>'Сравнительная таблица'!#REF!</f>
        <v>#REF!</v>
      </c>
    </row>
    <row r="14" spans="1:6" ht="16.5">
      <c r="A14" s="17" t="s">
        <v>12</v>
      </c>
      <c r="B14" s="23">
        <f t="shared" si="0"/>
        <v>9000</v>
      </c>
      <c r="C14" s="23"/>
      <c r="D14" s="23">
        <v>9000</v>
      </c>
      <c r="E14" s="23"/>
      <c r="F14" s="23"/>
    </row>
    <row r="15" spans="1:6" ht="16.5">
      <c r="A15" s="17" t="s">
        <v>13</v>
      </c>
      <c r="B15" s="23" t="e">
        <f t="shared" si="0"/>
        <v>#REF!</v>
      </c>
      <c r="C15" s="24"/>
      <c r="D15" s="23"/>
      <c r="E15" s="23">
        <f>'Сравнительная таблица'!O156</f>
        <v>0</v>
      </c>
      <c r="F15" s="23" t="e">
        <f>'Сравнительная таблица'!#REF!</f>
        <v>#REF!</v>
      </c>
    </row>
    <row r="16" spans="1:6" ht="16.5">
      <c r="A16" s="17" t="s">
        <v>14</v>
      </c>
      <c r="B16" s="23" t="e">
        <f t="shared" si="0"/>
        <v>#REF!</v>
      </c>
      <c r="C16" s="23">
        <f>'Сравнительная таблица'!F170+'Сравнительная таблица'!F176+'Сравнительная таблица'!F179+'Сравнительная таблица'!F181+'Сравнительная таблица'!F188</f>
        <v>4650</v>
      </c>
      <c r="D16" s="23" t="e">
        <f>'Сравнительная таблица'!I170+'Сравнительная таблица'!I176+'Сравнительная таблица'!I179+'Сравнительная таблица'!I182+'Сравнительная таблица'!#REF!</f>
        <v>#REF!</v>
      </c>
      <c r="E16" s="23">
        <f>'Сравнительная таблица'!O170+'Сравнительная таблица'!O176+'Сравнительная таблица'!O179+'Сравнительная таблица'!O182+'Сравнительная таблица'!O188</f>
        <v>0</v>
      </c>
      <c r="F16" s="23" t="e">
        <f>'Сравнительная таблица'!#REF!+'Сравнительная таблица'!#REF!+'Сравнительная таблица'!#REF!+'Сравнительная таблица'!#REF!+'Сравнительная таблица'!#REF!</f>
        <v>#REF!</v>
      </c>
    </row>
    <row r="17" spans="1:6" ht="16.5">
      <c r="A17" s="17" t="s">
        <v>15</v>
      </c>
      <c r="B17" s="23" t="e">
        <f>SUM(C17:F17)</f>
        <v>#REF!</v>
      </c>
      <c r="C17" s="23">
        <f>'Сравнительная таблица'!F191</f>
        <v>200</v>
      </c>
      <c r="D17" s="23">
        <f>'Сравнительная таблица'!I191+'Сравнительная таблица'!I253</f>
        <v>200</v>
      </c>
      <c r="E17" s="23">
        <f>'Сравнительная таблица'!O191+'Сравнительная таблица'!O253</f>
        <v>0</v>
      </c>
      <c r="F17" s="24" t="e">
        <f>'Сравнительная таблица'!#REF!+'Сравнительная таблица'!#REF!</f>
        <v>#REF!</v>
      </c>
    </row>
    <row r="18" spans="1:6" ht="16.5">
      <c r="A18" s="17" t="s">
        <v>16</v>
      </c>
      <c r="B18" s="23" t="e">
        <f t="shared" si="0"/>
        <v>#REF!</v>
      </c>
      <c r="C18" s="23">
        <f>'Сравнительная таблица'!F185</f>
        <v>450</v>
      </c>
      <c r="D18" s="23">
        <f>'Сравнительная таблица'!I185</f>
        <v>150</v>
      </c>
      <c r="E18" s="27">
        <f>'Сравнительная таблица'!O185</f>
        <v>0</v>
      </c>
      <c r="F18" s="27" t="e">
        <f>'Сравнительная таблица'!#REF!</f>
        <v>#REF!</v>
      </c>
    </row>
    <row r="19" spans="1:6" ht="16.5">
      <c r="A19" s="17" t="s">
        <v>17</v>
      </c>
      <c r="B19" s="23" t="e">
        <f t="shared" si="0"/>
        <v>#REF!</v>
      </c>
      <c r="C19" s="23">
        <f>'Сравнительная таблица'!F73+'Сравнительная таблица'!F102+'Сравнительная таблица'!F200+'Сравнительная таблица'!F209</f>
        <v>15073</v>
      </c>
      <c r="D19" s="23">
        <f>'Сравнительная таблица'!I209+'Сравнительная таблица'!I231+'Сравнительная таблица'!I234</f>
        <v>0</v>
      </c>
      <c r="E19" s="23">
        <f>'Сравнительная таблица'!O206+'Сравнительная таблица'!O215+'Сравнительная таблица'!O224+'Сравнительная таблица'!O231+'Сравнительная таблица'!O234</f>
        <v>0</v>
      </c>
      <c r="F19" s="23" t="e">
        <f>'Сравнительная таблица'!#REF!+'Сравнительная таблица'!#REF!+'Сравнительная таблица'!#REF!</f>
        <v>#REF!</v>
      </c>
    </row>
    <row r="20" spans="1:6" ht="26.25" customHeight="1">
      <c r="A20" s="17" t="s">
        <v>18</v>
      </c>
      <c r="B20" s="23" t="e">
        <f t="shared" si="0"/>
        <v>#REF!</v>
      </c>
      <c r="C20" s="23">
        <f>'Сравнительная таблица'!F166</f>
        <v>163000</v>
      </c>
      <c r="D20" s="23">
        <f>'Сравнительная таблица'!I166</f>
        <v>106400</v>
      </c>
      <c r="E20" s="23">
        <f>'Сравнительная таблица'!O166</f>
        <v>0</v>
      </c>
      <c r="F20" s="23" t="e">
        <f>'Сравнительная таблица'!#REF!</f>
        <v>#REF!</v>
      </c>
    </row>
    <row r="21" spans="1:9" ht="21" customHeight="1">
      <c r="A21" s="17" t="s">
        <v>19</v>
      </c>
      <c r="B21" s="18" t="e">
        <f>SUM(C21:F21)</f>
        <v>#REF!</v>
      </c>
      <c r="C21" s="18">
        <f>SUM(C23:C24)</f>
        <v>6668</v>
      </c>
      <c r="D21" s="18" t="e">
        <f>SUM(D23:D24)</f>
        <v>#REF!</v>
      </c>
      <c r="E21" s="18" t="e">
        <f>SUM(E23:E24)</f>
        <v>#REF!</v>
      </c>
      <c r="F21" s="18" t="e">
        <f>SUM(F23:F24)</f>
        <v>#REF!</v>
      </c>
      <c r="I21" s="16"/>
    </row>
    <row r="22" spans="1:6" ht="16.5">
      <c r="A22" s="55" t="s">
        <v>20</v>
      </c>
      <c r="B22" s="55"/>
      <c r="C22" s="20"/>
      <c r="D22" s="20"/>
      <c r="E22" s="20"/>
      <c r="F22" s="20"/>
    </row>
    <row r="23" spans="1:6" ht="16.5">
      <c r="A23" s="17" t="s">
        <v>21</v>
      </c>
      <c r="B23" s="19" t="e">
        <f>SUM(C23:F23)</f>
        <v>#REF!</v>
      </c>
      <c r="C23" s="19">
        <f>'Сравнительная таблица'!G76+'Сравнительная таблица'!G148+'Сравнительная таблица'!G166+'Сравнительная таблица'!G227+'Сравнительная таблица'!G241</f>
        <v>6168</v>
      </c>
      <c r="D23" s="19" t="e">
        <f>'Сравнительная таблица'!#REF!+'Сравнительная таблица'!J76+'Сравнительная таблица'!J148+'Сравнительная таблица'!J166+'Сравнительная таблица'!J227+'Сравнительная таблица'!J231+'Сравнительная таблица'!J234+'Сравнительная таблица'!J241</f>
        <v>#REF!</v>
      </c>
      <c r="E23" s="19" t="e">
        <f>'Сравнительная таблица'!#REF!+'Сравнительная таблица'!P76+'Сравнительная таблица'!P148+'Сравнительная таблица'!P166+'Сравнительная таблица'!P227+'Сравнительная таблица'!P231+'Сравнительная таблица'!P234</f>
        <v>#REF!</v>
      </c>
      <c r="F23" s="19" t="e">
        <f>'Сравнительная таблица'!#REF!+'Сравнительная таблица'!#REF!+'Сравнительная таблица'!#REF!+'Сравнительная таблица'!#REF!+'Сравнительная таблица'!#REF!+'Сравнительная таблица'!#REF!+'Сравнительная таблица'!#REF!</f>
        <v>#REF!</v>
      </c>
    </row>
    <row r="24" spans="1:6" ht="56.25" customHeight="1">
      <c r="A24" s="17" t="s">
        <v>22</v>
      </c>
      <c r="B24" s="19" t="e">
        <f>SUM(C24:F24)</f>
        <v>#REF!</v>
      </c>
      <c r="C24" s="18">
        <f>'Сравнительная таблица'!G247+'Сравнительная таблица'!G95</f>
        <v>500</v>
      </c>
      <c r="D24" s="18">
        <f>'Сравнительная таблица'!J95+'Сравнительная таблица'!J247+'Сравнительная таблица'!J250</f>
        <v>15863.5</v>
      </c>
      <c r="E24" s="18">
        <f>'Сравнительная таблица'!P95</f>
        <v>0</v>
      </c>
      <c r="F24" s="21" t="e">
        <f>'Сравнительная таблица'!#REF!</f>
        <v>#REF!</v>
      </c>
    </row>
    <row r="25" spans="1:6" ht="16.5">
      <c r="A25" s="17" t="s">
        <v>23</v>
      </c>
      <c r="B25" s="18" t="e">
        <f>SUM(C25:F25)</f>
        <v>#REF!</v>
      </c>
      <c r="C25" s="19">
        <f>SUM(C27:C34)</f>
        <v>-22255</v>
      </c>
      <c r="D25" s="19">
        <f>SUM(D27:D34)</f>
        <v>-7646</v>
      </c>
      <c r="E25" s="19">
        <f>SUM(E27:E34)</f>
        <v>0</v>
      </c>
      <c r="F25" s="19" t="e">
        <f>SUM(F27:F34)</f>
        <v>#REF!</v>
      </c>
    </row>
    <row r="26" spans="1:6" ht="16.5">
      <c r="A26" s="17" t="s">
        <v>24</v>
      </c>
      <c r="B26" s="20"/>
      <c r="C26" s="20"/>
      <c r="D26" s="20"/>
      <c r="E26" s="20"/>
      <c r="F26" s="20"/>
    </row>
    <row r="27" spans="1:6" ht="33.75" customHeight="1">
      <c r="A27" s="17" t="s">
        <v>34</v>
      </c>
      <c r="B27" s="19" t="e">
        <f>SUM(C27:F27)</f>
        <v>#REF!</v>
      </c>
      <c r="C27" s="19">
        <f>'Сравнительная таблица'!H76</f>
        <v>-7389</v>
      </c>
      <c r="D27" s="19">
        <f>'Сравнительная таблица'!K76</f>
        <v>-9546</v>
      </c>
      <c r="E27" s="19">
        <f>'Сравнительная таблица'!Q76</f>
        <v>0</v>
      </c>
      <c r="F27" s="19" t="e">
        <f>'Сравнительная таблица'!#REF!</f>
        <v>#REF!</v>
      </c>
    </row>
    <row r="28" spans="1:6" ht="33">
      <c r="A28" s="17" t="s">
        <v>25</v>
      </c>
      <c r="B28" s="19" t="e">
        <f aca="true" t="shared" si="1" ref="B28:B34">SUM(C28:F28)</f>
        <v>#REF!</v>
      </c>
      <c r="C28" s="20">
        <f>'Сравнительная таблица'!H95</f>
        <v>0</v>
      </c>
      <c r="D28" s="18">
        <f>'Сравнительная таблица'!K95</f>
        <v>0</v>
      </c>
      <c r="E28" s="18">
        <f>'Сравнительная таблица'!Q95</f>
        <v>0</v>
      </c>
      <c r="F28" s="20" t="e">
        <f>'Сравнительная таблица'!#REF!</f>
        <v>#REF!</v>
      </c>
    </row>
    <row r="29" spans="1:6" ht="49.5">
      <c r="A29" s="17" t="s">
        <v>26</v>
      </c>
      <c r="B29" s="19">
        <f t="shared" si="1"/>
        <v>-7600</v>
      </c>
      <c r="C29" s="19">
        <f>'Сравнительная таблица'!H247</f>
        <v>-9500</v>
      </c>
      <c r="D29" s="20">
        <f>'Сравнительная таблица'!K247</f>
        <v>1900</v>
      </c>
      <c r="E29" s="20"/>
      <c r="F29" s="20"/>
    </row>
    <row r="30" spans="1:6" ht="33">
      <c r="A30" s="17" t="s">
        <v>27</v>
      </c>
      <c r="B30" s="19">
        <f t="shared" si="1"/>
        <v>-2166</v>
      </c>
      <c r="C30" s="19">
        <f>'Сравнительная таблица'!H170</f>
        <v>-2166</v>
      </c>
      <c r="D30" s="19"/>
      <c r="E30" s="20"/>
      <c r="F30" s="20"/>
    </row>
    <row r="31" spans="1:6" ht="49.5">
      <c r="A31" s="17" t="s">
        <v>28</v>
      </c>
      <c r="B31" s="19">
        <f t="shared" si="1"/>
        <v>-7</v>
      </c>
      <c r="C31" s="20">
        <f>'Сравнительная таблица'!H176</f>
        <v>-7</v>
      </c>
      <c r="D31" s="20"/>
      <c r="E31" s="20"/>
      <c r="F31" s="20"/>
    </row>
    <row r="32" spans="1:6" ht="33">
      <c r="A32" s="17" t="s">
        <v>29</v>
      </c>
      <c r="B32" s="19">
        <f t="shared" si="1"/>
        <v>-5280</v>
      </c>
      <c r="C32" s="19">
        <f>'Сравнительная таблица'!H179+'Сравнительная таблица'!H182</f>
        <v>-5280</v>
      </c>
      <c r="D32" s="19"/>
      <c r="E32" s="20"/>
      <c r="F32" s="20"/>
    </row>
    <row r="33" spans="1:6" ht="33">
      <c r="A33" s="17" t="s">
        <v>30</v>
      </c>
      <c r="B33" s="19">
        <f t="shared" si="1"/>
        <v>0</v>
      </c>
      <c r="C33" s="20">
        <f>'Сравнительная таблица'!H185</f>
        <v>0</v>
      </c>
      <c r="D33" s="20"/>
      <c r="E33" s="20"/>
      <c r="F33" s="20"/>
    </row>
    <row r="34" spans="1:6" ht="33">
      <c r="A34" s="17" t="s">
        <v>31</v>
      </c>
      <c r="B34" s="19">
        <f t="shared" si="1"/>
        <v>2087</v>
      </c>
      <c r="C34" s="20">
        <f>'Сравнительная таблица'!H188</f>
        <v>2087</v>
      </c>
      <c r="D34" s="20"/>
      <c r="E34" s="20"/>
      <c r="F34" s="20"/>
    </row>
    <row r="35" spans="1:6" ht="16.5">
      <c r="A35" s="17" t="s">
        <v>32</v>
      </c>
      <c r="B35" s="18" t="e">
        <f>B9+B21+B25</f>
        <v>#REF!</v>
      </c>
      <c r="C35" s="18" t="e">
        <f>C9+C21+C25</f>
        <v>#REF!</v>
      </c>
      <c r="D35" s="18" t="e">
        <f>D9+D21+D25</f>
        <v>#REF!</v>
      </c>
      <c r="E35" s="18" t="e">
        <f>E9+E21+E25</f>
        <v>#REF!</v>
      </c>
      <c r="F35" s="18" t="e">
        <f>F9+F21+F25</f>
        <v>#REF!</v>
      </c>
    </row>
  </sheetData>
  <mergeCells count="6">
    <mergeCell ref="A22:B22"/>
    <mergeCell ref="E1:F1"/>
    <mergeCell ref="A7:A8"/>
    <mergeCell ref="B7:B8"/>
    <mergeCell ref="C7:F7"/>
    <mergeCell ref="A10:B10"/>
  </mergeCells>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V268"/>
  <sheetViews>
    <sheetView tabSelected="1" view="pageBreakPreview" zoomScaleSheetLayoutView="100" workbookViewId="0" topLeftCell="M1">
      <pane ySplit="7" topLeftCell="BM8" activePane="bottomLeft" state="frozen"/>
      <selection pane="topLeft" activeCell="A1" sqref="A1"/>
      <selection pane="bottomLeft" activeCell="A2" sqref="A2:S2"/>
    </sheetView>
  </sheetViews>
  <sheetFormatPr defaultColWidth="9.00390625" defaultRowHeight="12.75"/>
  <cols>
    <col min="1" max="1" width="26.125" style="7" customWidth="1"/>
    <col min="2" max="2" width="20.75390625" style="7" customWidth="1"/>
    <col min="3" max="3" width="16.625" style="7" customWidth="1"/>
    <col min="4" max="4" width="14.00390625" style="7" customWidth="1"/>
    <col min="5" max="5" width="13.00390625" style="7" customWidth="1"/>
    <col min="6" max="8" width="14.375" style="7" customWidth="1"/>
    <col min="9" max="11" width="14.625" style="7" customWidth="1"/>
    <col min="12" max="14" width="13.625" style="7" customWidth="1"/>
    <col min="15" max="17" width="12.875" style="7" customWidth="1"/>
    <col min="18" max="18" width="13.625" style="7" customWidth="1"/>
    <col min="19" max="19" width="21.25390625" style="7" customWidth="1"/>
    <col min="20" max="16384" width="9.125" style="7" customWidth="1"/>
  </cols>
  <sheetData>
    <row r="1" spans="17:19" ht="43.5" customHeight="1">
      <c r="Q1" s="59" t="s">
        <v>262</v>
      </c>
      <c r="R1" s="59"/>
      <c r="S1" s="59"/>
    </row>
    <row r="2" spans="1:19" ht="12.75">
      <c r="A2" s="122"/>
      <c r="B2" s="122"/>
      <c r="C2" s="122"/>
      <c r="D2" s="122"/>
      <c r="E2" s="122"/>
      <c r="F2" s="122"/>
      <c r="G2" s="122"/>
      <c r="H2" s="122"/>
      <c r="I2" s="122"/>
      <c r="J2" s="122"/>
      <c r="K2" s="122"/>
      <c r="L2" s="122"/>
      <c r="M2" s="122"/>
      <c r="N2" s="122"/>
      <c r="O2" s="122"/>
      <c r="P2" s="122"/>
      <c r="Q2" s="122"/>
      <c r="R2" s="122"/>
      <c r="S2" s="123"/>
    </row>
    <row r="3" spans="1:19" ht="30" customHeight="1">
      <c r="A3" s="124" t="s">
        <v>259</v>
      </c>
      <c r="B3" s="125"/>
      <c r="C3" s="125"/>
      <c r="D3" s="125"/>
      <c r="E3" s="125"/>
      <c r="F3" s="125"/>
      <c r="G3" s="125"/>
      <c r="H3" s="125"/>
      <c r="I3" s="125"/>
      <c r="J3" s="125"/>
      <c r="K3" s="125"/>
      <c r="L3" s="125"/>
      <c r="M3" s="125"/>
      <c r="N3" s="125"/>
      <c r="O3" s="125"/>
      <c r="P3" s="125"/>
      <c r="Q3" s="125"/>
      <c r="R3" s="125"/>
      <c r="S3" s="126"/>
    </row>
    <row r="4" spans="1:19" ht="15.75" customHeight="1">
      <c r="A4" s="40"/>
      <c r="B4" s="38"/>
      <c r="C4" s="38"/>
      <c r="D4" s="38"/>
      <c r="E4" s="38"/>
      <c r="F4" s="38"/>
      <c r="G4" s="38"/>
      <c r="H4" s="38"/>
      <c r="I4" s="38"/>
      <c r="J4" s="38"/>
      <c r="K4" s="38"/>
      <c r="L4" s="38"/>
      <c r="M4" s="38"/>
      <c r="N4" s="38"/>
      <c r="O4" s="38"/>
      <c r="P4" s="38"/>
      <c r="Q4" s="38"/>
      <c r="R4" s="38"/>
      <c r="S4" s="39"/>
    </row>
    <row r="5" ht="14.25">
      <c r="S5" s="41" t="s">
        <v>5</v>
      </c>
    </row>
    <row r="6" spans="1:19" ht="25.5" customHeight="1">
      <c r="A6" s="61" t="s">
        <v>45</v>
      </c>
      <c r="B6" s="61" t="s">
        <v>99</v>
      </c>
      <c r="C6" s="61" t="s">
        <v>100</v>
      </c>
      <c r="D6" s="61" t="s">
        <v>235</v>
      </c>
      <c r="E6" s="69" t="s">
        <v>229</v>
      </c>
      <c r="F6" s="69">
        <v>2008</v>
      </c>
      <c r="G6" s="69"/>
      <c r="H6" s="69"/>
      <c r="I6" s="69">
        <v>2009</v>
      </c>
      <c r="J6" s="69"/>
      <c r="K6" s="69"/>
      <c r="L6" s="69">
        <v>2010</v>
      </c>
      <c r="M6" s="69"/>
      <c r="N6" s="69"/>
      <c r="O6" s="69">
        <v>2011</v>
      </c>
      <c r="P6" s="69"/>
      <c r="Q6" s="69"/>
      <c r="R6" s="61" t="s">
        <v>230</v>
      </c>
      <c r="S6" s="69" t="s">
        <v>238</v>
      </c>
    </row>
    <row r="7" spans="1:19" ht="38.25">
      <c r="A7" s="62"/>
      <c r="B7" s="62"/>
      <c r="C7" s="62"/>
      <c r="D7" s="62"/>
      <c r="E7" s="69"/>
      <c r="F7" s="1" t="s">
        <v>231</v>
      </c>
      <c r="G7" s="1" t="s">
        <v>232</v>
      </c>
      <c r="H7" s="1" t="s">
        <v>233</v>
      </c>
      <c r="I7" s="1" t="s">
        <v>231</v>
      </c>
      <c r="J7" s="1" t="s">
        <v>234</v>
      </c>
      <c r="K7" s="1" t="s">
        <v>233</v>
      </c>
      <c r="L7" s="1" t="s">
        <v>231</v>
      </c>
      <c r="M7" s="1" t="s">
        <v>236</v>
      </c>
      <c r="N7" s="1" t="s">
        <v>233</v>
      </c>
      <c r="O7" s="1" t="s">
        <v>231</v>
      </c>
      <c r="P7" s="1" t="s">
        <v>236</v>
      </c>
      <c r="Q7" s="1" t="s">
        <v>233</v>
      </c>
      <c r="R7" s="62"/>
      <c r="S7" s="69"/>
    </row>
    <row r="8" spans="1:19" s="35" customFormat="1" ht="24" customHeight="1">
      <c r="A8" s="91" t="s">
        <v>83</v>
      </c>
      <c r="B8" s="63"/>
      <c r="C8" s="66"/>
      <c r="D8" s="4" t="s">
        <v>98</v>
      </c>
      <c r="E8" s="12">
        <f aca="true" t="shared" si="0" ref="E8:G10">E63+E96+E146+E254</f>
        <v>2900162.5</v>
      </c>
      <c r="F8" s="12">
        <f t="shared" si="0"/>
        <v>800415.8</v>
      </c>
      <c r="G8" s="12">
        <f t="shared" si="0"/>
        <v>699159.2</v>
      </c>
      <c r="H8" s="12">
        <f>G8-F8</f>
        <v>-101256.6000000001</v>
      </c>
      <c r="I8" s="12">
        <f aca="true" t="shared" si="1" ref="I8:J10">I63+I96+I146+I254</f>
        <v>1071412.4</v>
      </c>
      <c r="J8" s="12">
        <f t="shared" si="1"/>
        <v>442554.8</v>
      </c>
      <c r="K8" s="12">
        <f>J8-I8</f>
        <v>-628857.5999999999</v>
      </c>
      <c r="L8" s="12">
        <f aca="true" t="shared" si="2" ref="L8:M10">L63+L96+L146+L254</f>
        <v>564924.3</v>
      </c>
      <c r="M8" s="12">
        <f t="shared" si="2"/>
        <v>1947451</v>
      </c>
      <c r="N8" s="12">
        <f>M8-L8</f>
        <v>1382526.7</v>
      </c>
      <c r="O8" s="12">
        <f aca="true" t="shared" si="3" ref="O8:P10">O63+O96+O146+O254</f>
        <v>463410</v>
      </c>
      <c r="P8" s="12">
        <f t="shared" si="3"/>
        <v>720800.5</v>
      </c>
      <c r="Q8" s="12">
        <f>P8-O8</f>
        <v>257390.5</v>
      </c>
      <c r="R8" s="12">
        <f>H8+K8+N8+Q8</f>
        <v>909803</v>
      </c>
      <c r="S8" s="157"/>
    </row>
    <row r="9" spans="1:19" s="35" customFormat="1" ht="24" customHeight="1">
      <c r="A9" s="92"/>
      <c r="B9" s="64"/>
      <c r="C9" s="67"/>
      <c r="D9" s="4" t="s">
        <v>46</v>
      </c>
      <c r="E9" s="12">
        <f t="shared" si="0"/>
        <v>235981.2</v>
      </c>
      <c r="F9" s="12">
        <f t="shared" si="0"/>
        <v>66260.5</v>
      </c>
      <c r="G9" s="12">
        <f t="shared" si="0"/>
        <v>59761.90000000001</v>
      </c>
      <c r="H9" s="12">
        <f>G9-F9</f>
        <v>-6498.599999999991</v>
      </c>
      <c r="I9" s="12">
        <f t="shared" si="1"/>
        <v>58514.1</v>
      </c>
      <c r="J9" s="12">
        <f t="shared" si="1"/>
        <v>188202.40000000002</v>
      </c>
      <c r="K9" s="12">
        <f>J9-I9</f>
        <v>129688.30000000002</v>
      </c>
      <c r="L9" s="12">
        <f t="shared" si="2"/>
        <v>66606.6</v>
      </c>
      <c r="M9" s="12">
        <f t="shared" si="2"/>
        <v>103412.54000000001</v>
      </c>
      <c r="N9" s="12">
        <f>M9-L9</f>
        <v>36805.94</v>
      </c>
      <c r="O9" s="12">
        <f t="shared" si="3"/>
        <v>44600</v>
      </c>
      <c r="P9" s="12">
        <f t="shared" si="3"/>
        <v>84955.2</v>
      </c>
      <c r="Q9" s="12">
        <f>P9-O9</f>
        <v>40355.2</v>
      </c>
      <c r="R9" s="12">
        <f>H9+K9+N9+Q9</f>
        <v>200350.84000000003</v>
      </c>
      <c r="S9" s="158"/>
    </row>
    <row r="10" spans="1:19" s="35" customFormat="1" ht="24" customHeight="1">
      <c r="A10" s="93"/>
      <c r="B10" s="65"/>
      <c r="C10" s="68"/>
      <c r="D10" s="4" t="s">
        <v>44</v>
      </c>
      <c r="E10" s="12">
        <f t="shared" si="0"/>
        <v>374257.4</v>
      </c>
      <c r="F10" s="12">
        <f t="shared" si="0"/>
        <v>193723</v>
      </c>
      <c r="G10" s="12">
        <f t="shared" si="0"/>
        <v>6668</v>
      </c>
      <c r="H10" s="12">
        <f>G10-F10</f>
        <v>-187055</v>
      </c>
      <c r="I10" s="12">
        <f t="shared" si="1"/>
        <v>134959.5</v>
      </c>
      <c r="J10" s="12">
        <f t="shared" si="1"/>
        <v>15863.5</v>
      </c>
      <c r="K10" s="12">
        <f>J10-I10</f>
        <v>-119096</v>
      </c>
      <c r="L10" s="12">
        <f t="shared" si="2"/>
        <v>36804.9</v>
      </c>
      <c r="M10" s="12">
        <f t="shared" si="2"/>
        <v>36804.9</v>
      </c>
      <c r="N10" s="12">
        <f>M10-L10</f>
        <v>0</v>
      </c>
      <c r="O10" s="12">
        <f t="shared" si="3"/>
        <v>8770</v>
      </c>
      <c r="P10" s="12">
        <f t="shared" si="3"/>
        <v>8770</v>
      </c>
      <c r="Q10" s="12">
        <f>P10-O10</f>
        <v>0</v>
      </c>
      <c r="R10" s="12">
        <f>H10+K10+N10+Q10</f>
        <v>-306151</v>
      </c>
      <c r="S10" s="159"/>
    </row>
    <row r="11" spans="1:19" ht="33.75" customHeight="1">
      <c r="A11" s="112" t="s">
        <v>256</v>
      </c>
      <c r="B11" s="113"/>
      <c r="C11" s="113"/>
      <c r="D11" s="114"/>
      <c r="E11" s="36"/>
      <c r="F11" s="36"/>
      <c r="G11" s="36"/>
      <c r="H11" s="36"/>
      <c r="I11" s="36"/>
      <c r="J11" s="36"/>
      <c r="K11" s="36"/>
      <c r="L11" s="36"/>
      <c r="M11" s="36"/>
      <c r="N11" s="36"/>
      <c r="O11" s="36"/>
      <c r="P11" s="36"/>
      <c r="Q11" s="36"/>
      <c r="R11" s="36"/>
      <c r="S11" s="36"/>
    </row>
    <row r="12" spans="1:19" ht="26.25" customHeight="1">
      <c r="A12" s="127" t="s">
        <v>9</v>
      </c>
      <c r="B12" s="128"/>
      <c r="C12" s="129"/>
      <c r="D12" s="4" t="s">
        <v>98</v>
      </c>
      <c r="E12" s="37">
        <f>F12+I12+L12+O12</f>
        <v>459930</v>
      </c>
      <c r="F12" s="37">
        <f aca="true" t="shared" si="4" ref="F12:P12">F63</f>
        <v>145500</v>
      </c>
      <c r="G12" s="37">
        <f t="shared" si="4"/>
        <v>0</v>
      </c>
      <c r="H12" s="37">
        <f>G12-F12</f>
        <v>-145500</v>
      </c>
      <c r="I12" s="37">
        <f t="shared" si="4"/>
        <v>111200</v>
      </c>
      <c r="J12" s="37">
        <f t="shared" si="4"/>
        <v>400</v>
      </c>
      <c r="K12" s="37">
        <f>J12-I12</f>
        <v>-110800</v>
      </c>
      <c r="L12" s="37">
        <f t="shared" si="4"/>
        <v>101700</v>
      </c>
      <c r="M12" s="37">
        <f t="shared" si="4"/>
        <v>256215</v>
      </c>
      <c r="N12" s="37">
        <f>M12-L12</f>
        <v>154515</v>
      </c>
      <c r="O12" s="37">
        <f t="shared" si="4"/>
        <v>101530</v>
      </c>
      <c r="P12" s="37">
        <f t="shared" si="4"/>
        <v>203315</v>
      </c>
      <c r="Q12" s="37">
        <f>P12-O12</f>
        <v>101785</v>
      </c>
      <c r="R12" s="37">
        <f>H12+K12+N12+Q12</f>
        <v>0</v>
      </c>
      <c r="S12" s="36"/>
    </row>
    <row r="13" spans="1:19" ht="26.25" customHeight="1">
      <c r="A13" s="130"/>
      <c r="B13" s="131"/>
      <c r="C13" s="132"/>
      <c r="D13" s="4" t="s">
        <v>46</v>
      </c>
      <c r="E13" s="36">
        <f aca="true" t="shared" si="5" ref="E13:E41">F13+I13+L13+O13</f>
        <v>20000</v>
      </c>
      <c r="F13" s="36">
        <f>F64</f>
        <v>0</v>
      </c>
      <c r="G13" s="36">
        <f>G64</f>
        <v>0</v>
      </c>
      <c r="H13" s="36">
        <f aca="true" t="shared" si="6" ref="H13:H41">G13-F13</f>
        <v>0</v>
      </c>
      <c r="I13" s="36">
        <f>I64</f>
        <v>5000</v>
      </c>
      <c r="J13" s="36">
        <f>J64</f>
        <v>0</v>
      </c>
      <c r="K13" s="36">
        <f aca="true" t="shared" si="7" ref="K13:K41">J13-I13</f>
        <v>-5000</v>
      </c>
      <c r="L13" s="36">
        <f>L64</f>
        <v>7000</v>
      </c>
      <c r="M13" s="36">
        <f>M64</f>
        <v>10000</v>
      </c>
      <c r="N13" s="36">
        <f aca="true" t="shared" si="8" ref="N13:N41">M13-L13</f>
        <v>3000</v>
      </c>
      <c r="O13" s="36">
        <f>O64</f>
        <v>8000</v>
      </c>
      <c r="P13" s="36">
        <f>P64</f>
        <v>10000</v>
      </c>
      <c r="Q13" s="36">
        <f aca="true" t="shared" si="9" ref="Q13:Q41">P13-O13</f>
        <v>2000</v>
      </c>
      <c r="R13" s="36">
        <f aca="true" t="shared" si="10" ref="R13:R41">H13+K13+N13+Q13</f>
        <v>0</v>
      </c>
      <c r="S13" s="1"/>
    </row>
    <row r="14" spans="1:19" ht="26.25" customHeight="1">
      <c r="A14" s="133"/>
      <c r="B14" s="134"/>
      <c r="C14" s="135"/>
      <c r="D14" s="4" t="s">
        <v>44</v>
      </c>
      <c r="E14" s="36">
        <f t="shared" si="5"/>
        <v>0</v>
      </c>
      <c r="F14" s="36"/>
      <c r="G14" s="36"/>
      <c r="H14" s="36">
        <f t="shared" si="6"/>
        <v>0</v>
      </c>
      <c r="I14" s="36"/>
      <c r="J14" s="36"/>
      <c r="K14" s="36">
        <f t="shared" si="7"/>
        <v>0</v>
      </c>
      <c r="L14" s="36"/>
      <c r="M14" s="36"/>
      <c r="N14" s="36">
        <f t="shared" si="8"/>
        <v>0</v>
      </c>
      <c r="O14" s="36"/>
      <c r="P14" s="36"/>
      <c r="Q14" s="36">
        <f t="shared" si="9"/>
        <v>0</v>
      </c>
      <c r="R14" s="36">
        <f t="shared" si="10"/>
        <v>0</v>
      </c>
      <c r="S14" s="1"/>
    </row>
    <row r="15" spans="1:19" ht="26.25" customHeight="1">
      <c r="A15" s="127" t="s">
        <v>10</v>
      </c>
      <c r="B15" s="128"/>
      <c r="C15" s="129"/>
      <c r="D15" s="4" t="s">
        <v>98</v>
      </c>
      <c r="E15" s="37">
        <f t="shared" si="5"/>
        <v>360618.3</v>
      </c>
      <c r="F15" s="37">
        <f aca="true" t="shared" si="11" ref="F15:P15">F96</f>
        <v>99519.8</v>
      </c>
      <c r="G15" s="37">
        <v>0</v>
      </c>
      <c r="H15" s="37">
        <f t="shared" si="6"/>
        <v>-99519.8</v>
      </c>
      <c r="I15" s="37">
        <f t="shared" si="11"/>
        <v>109229.2</v>
      </c>
      <c r="J15" s="37">
        <f t="shared" si="11"/>
        <v>0</v>
      </c>
      <c r="K15" s="37">
        <f t="shared" si="7"/>
        <v>-109229.2</v>
      </c>
      <c r="L15" s="37">
        <f t="shared" si="11"/>
        <v>121789.3</v>
      </c>
      <c r="M15" s="37">
        <f t="shared" si="11"/>
        <v>175129.5</v>
      </c>
      <c r="N15" s="37">
        <f t="shared" si="8"/>
        <v>53340.2</v>
      </c>
      <c r="O15" s="37">
        <f t="shared" si="11"/>
        <v>30080</v>
      </c>
      <c r="P15" s="37">
        <f t="shared" si="11"/>
        <v>134756</v>
      </c>
      <c r="Q15" s="37">
        <f t="shared" si="9"/>
        <v>104676</v>
      </c>
      <c r="R15" s="37">
        <f t="shared" si="10"/>
        <v>-50732.79999999999</v>
      </c>
      <c r="S15" s="34"/>
    </row>
    <row r="16" spans="1:19" ht="26.25" customHeight="1">
      <c r="A16" s="130"/>
      <c r="B16" s="131"/>
      <c r="C16" s="132"/>
      <c r="D16" s="4" t="s">
        <v>46</v>
      </c>
      <c r="E16" s="36">
        <f t="shared" si="5"/>
        <v>43393.2</v>
      </c>
      <c r="F16" s="36">
        <f aca="true" t="shared" si="12" ref="F16:P17">F97</f>
        <v>7504.5</v>
      </c>
      <c r="G16" s="36">
        <f>G97-264</f>
        <v>6203.8</v>
      </c>
      <c r="H16" s="36">
        <f t="shared" si="6"/>
        <v>-1300.6999999999998</v>
      </c>
      <c r="I16" s="36">
        <f t="shared" si="12"/>
        <v>12312.1</v>
      </c>
      <c r="J16" s="36">
        <f t="shared" si="12"/>
        <v>5000</v>
      </c>
      <c r="K16" s="36">
        <f t="shared" si="7"/>
        <v>-7312.1</v>
      </c>
      <c r="L16" s="36">
        <f t="shared" si="12"/>
        <v>18576.6</v>
      </c>
      <c r="M16" s="36">
        <f t="shared" si="12"/>
        <v>18285.6</v>
      </c>
      <c r="N16" s="36">
        <f t="shared" si="8"/>
        <v>-291</v>
      </c>
      <c r="O16" s="36">
        <f t="shared" si="12"/>
        <v>5000</v>
      </c>
      <c r="P16" s="36">
        <f t="shared" si="12"/>
        <v>10107.6</v>
      </c>
      <c r="Q16" s="36">
        <f t="shared" si="9"/>
        <v>5107.6</v>
      </c>
      <c r="R16" s="36">
        <f t="shared" si="10"/>
        <v>-3796.199999999999</v>
      </c>
      <c r="S16" s="1"/>
    </row>
    <row r="17" spans="1:19" ht="26.25" customHeight="1">
      <c r="A17" s="133"/>
      <c r="B17" s="134"/>
      <c r="C17" s="135"/>
      <c r="D17" s="4" t="s">
        <v>44</v>
      </c>
      <c r="E17" s="36">
        <f t="shared" si="5"/>
        <v>76857.4</v>
      </c>
      <c r="F17" s="36">
        <f t="shared" si="12"/>
        <v>7773</v>
      </c>
      <c r="G17" s="36">
        <f t="shared" si="12"/>
        <v>384</v>
      </c>
      <c r="H17" s="36">
        <f t="shared" si="6"/>
        <v>-7389</v>
      </c>
      <c r="I17" s="36">
        <f t="shared" si="12"/>
        <v>23509.5</v>
      </c>
      <c r="J17" s="36">
        <f t="shared" si="12"/>
        <v>13963.5</v>
      </c>
      <c r="K17" s="36">
        <f t="shared" si="7"/>
        <v>-9546</v>
      </c>
      <c r="L17" s="36">
        <f t="shared" si="12"/>
        <v>36804.9</v>
      </c>
      <c r="M17" s="36">
        <f t="shared" si="12"/>
        <v>36804.9</v>
      </c>
      <c r="N17" s="36">
        <f t="shared" si="8"/>
        <v>0</v>
      </c>
      <c r="O17" s="36">
        <f t="shared" si="12"/>
        <v>8770</v>
      </c>
      <c r="P17" s="36">
        <f t="shared" si="12"/>
        <v>8770</v>
      </c>
      <c r="Q17" s="36">
        <f t="shared" si="9"/>
        <v>0</v>
      </c>
      <c r="R17" s="36">
        <f t="shared" si="10"/>
        <v>-16935</v>
      </c>
      <c r="S17" s="1"/>
    </row>
    <row r="18" spans="1:19" ht="26.25" customHeight="1">
      <c r="A18" s="127" t="s">
        <v>11</v>
      </c>
      <c r="B18" s="128"/>
      <c r="C18" s="129"/>
      <c r="D18" s="4" t="s">
        <v>98</v>
      </c>
      <c r="E18" s="37">
        <f t="shared" si="5"/>
        <v>108000</v>
      </c>
      <c r="F18" s="37">
        <f>F146-F114</f>
        <v>27000</v>
      </c>
      <c r="G18" s="37">
        <f>G146-G101</f>
        <v>3905.199999999999</v>
      </c>
      <c r="H18" s="37">
        <f t="shared" si="6"/>
        <v>-23094.800000000003</v>
      </c>
      <c r="I18" s="37">
        <f>I146</f>
        <v>27000</v>
      </c>
      <c r="J18" s="37">
        <f>J146-9000</f>
        <v>1496.8999999999996</v>
      </c>
      <c r="K18" s="37">
        <f t="shared" si="7"/>
        <v>-25503.1</v>
      </c>
      <c r="L18" s="37">
        <f>L146</f>
        <v>27000</v>
      </c>
      <c r="M18" s="37">
        <f>M146</f>
        <v>9100</v>
      </c>
      <c r="N18" s="37">
        <f t="shared" si="8"/>
        <v>-17900</v>
      </c>
      <c r="O18" s="37">
        <f>O146</f>
        <v>27000</v>
      </c>
      <c r="P18" s="37">
        <f>P146</f>
        <v>11300</v>
      </c>
      <c r="Q18" s="37">
        <f t="shared" si="9"/>
        <v>-15700</v>
      </c>
      <c r="R18" s="37">
        <f t="shared" si="10"/>
        <v>-82197.9</v>
      </c>
      <c r="S18" s="1"/>
    </row>
    <row r="19" spans="1:19" ht="26.25" customHeight="1">
      <c r="A19" s="130"/>
      <c r="B19" s="131"/>
      <c r="C19" s="132"/>
      <c r="D19" s="4" t="s">
        <v>46</v>
      </c>
      <c r="E19" s="36">
        <f t="shared" si="5"/>
        <v>108000</v>
      </c>
      <c r="F19" s="36">
        <f>F147</f>
        <v>27200</v>
      </c>
      <c r="G19" s="36">
        <f>G147</f>
        <v>33145</v>
      </c>
      <c r="H19" s="36">
        <f t="shared" si="6"/>
        <v>5945</v>
      </c>
      <c r="I19" s="36">
        <f>I147</f>
        <v>27400</v>
      </c>
      <c r="J19" s="36">
        <f>J147</f>
        <v>44737.3</v>
      </c>
      <c r="K19" s="36">
        <f t="shared" si="7"/>
        <v>17337.300000000003</v>
      </c>
      <c r="L19" s="36">
        <f>L147</f>
        <v>26600</v>
      </c>
      <c r="M19" s="36">
        <f>M147</f>
        <v>48911.04</v>
      </c>
      <c r="N19" s="36">
        <f t="shared" si="8"/>
        <v>22311.04</v>
      </c>
      <c r="O19" s="36">
        <f>O147</f>
        <v>26800</v>
      </c>
      <c r="P19" s="36">
        <f>P147</f>
        <v>38447.6</v>
      </c>
      <c r="Q19" s="36">
        <f t="shared" si="9"/>
        <v>11647.599999999999</v>
      </c>
      <c r="R19" s="36">
        <f t="shared" si="10"/>
        <v>57240.94</v>
      </c>
      <c r="S19" s="1"/>
    </row>
    <row r="20" spans="1:19" ht="26.25" customHeight="1">
      <c r="A20" s="133"/>
      <c r="B20" s="134"/>
      <c r="C20" s="135"/>
      <c r="D20" s="4" t="s">
        <v>44</v>
      </c>
      <c r="E20" s="36">
        <f t="shared" si="5"/>
        <v>0</v>
      </c>
      <c r="F20" s="36"/>
      <c r="G20" s="36"/>
      <c r="H20" s="36">
        <f t="shared" si="6"/>
        <v>0</v>
      </c>
      <c r="I20" s="36"/>
      <c r="J20" s="36"/>
      <c r="K20" s="36">
        <f t="shared" si="7"/>
        <v>0</v>
      </c>
      <c r="L20" s="36"/>
      <c r="M20" s="36"/>
      <c r="N20" s="36">
        <f t="shared" si="8"/>
        <v>0</v>
      </c>
      <c r="O20" s="36"/>
      <c r="P20" s="36"/>
      <c r="Q20" s="36">
        <f t="shared" si="9"/>
        <v>0</v>
      </c>
      <c r="R20" s="36">
        <f t="shared" si="10"/>
        <v>0</v>
      </c>
      <c r="S20" s="1"/>
    </row>
    <row r="21" spans="1:19" ht="26.25" customHeight="1">
      <c r="A21" s="127" t="s">
        <v>12</v>
      </c>
      <c r="B21" s="128"/>
      <c r="C21" s="129"/>
      <c r="D21" s="4" t="s">
        <v>98</v>
      </c>
      <c r="E21" s="37">
        <f t="shared" si="5"/>
        <v>4936</v>
      </c>
      <c r="F21" s="37">
        <f>F114</f>
        <v>4936</v>
      </c>
      <c r="G21" s="34"/>
      <c r="H21" s="37">
        <f t="shared" si="6"/>
        <v>-4936</v>
      </c>
      <c r="I21" s="34"/>
      <c r="J21" s="34">
        <v>9000</v>
      </c>
      <c r="K21" s="37">
        <f t="shared" si="7"/>
        <v>9000</v>
      </c>
      <c r="L21" s="34"/>
      <c r="M21" s="34"/>
      <c r="N21" s="37">
        <f t="shared" si="8"/>
        <v>0</v>
      </c>
      <c r="O21" s="34"/>
      <c r="P21" s="34"/>
      <c r="Q21" s="37">
        <f t="shared" si="9"/>
        <v>0</v>
      </c>
      <c r="R21" s="37">
        <f t="shared" si="10"/>
        <v>4064</v>
      </c>
      <c r="S21" s="1"/>
    </row>
    <row r="22" spans="1:19" ht="26.25" customHeight="1">
      <c r="A22" s="130"/>
      <c r="B22" s="131"/>
      <c r="C22" s="132"/>
      <c r="D22" s="4" t="s">
        <v>46</v>
      </c>
      <c r="E22" s="36">
        <f t="shared" si="5"/>
        <v>0</v>
      </c>
      <c r="F22" s="1"/>
      <c r="G22" s="1"/>
      <c r="H22" s="36">
        <f t="shared" si="6"/>
        <v>0</v>
      </c>
      <c r="I22" s="1"/>
      <c r="J22" s="1"/>
      <c r="K22" s="36">
        <f t="shared" si="7"/>
        <v>0</v>
      </c>
      <c r="L22" s="1"/>
      <c r="M22" s="1"/>
      <c r="N22" s="36">
        <f t="shared" si="8"/>
        <v>0</v>
      </c>
      <c r="O22" s="1"/>
      <c r="P22" s="1"/>
      <c r="Q22" s="36">
        <f t="shared" si="9"/>
        <v>0</v>
      </c>
      <c r="R22" s="36">
        <f t="shared" si="10"/>
        <v>0</v>
      </c>
      <c r="S22" s="1"/>
    </row>
    <row r="23" spans="1:19" ht="26.25" customHeight="1">
      <c r="A23" s="133"/>
      <c r="B23" s="134"/>
      <c r="C23" s="135"/>
      <c r="D23" s="4" t="s">
        <v>44</v>
      </c>
      <c r="E23" s="36">
        <f t="shared" si="5"/>
        <v>0</v>
      </c>
      <c r="F23" s="1"/>
      <c r="G23" s="1"/>
      <c r="H23" s="36">
        <f t="shared" si="6"/>
        <v>0</v>
      </c>
      <c r="I23" s="1"/>
      <c r="J23" s="1"/>
      <c r="K23" s="36">
        <f t="shared" si="7"/>
        <v>0</v>
      </c>
      <c r="L23" s="1"/>
      <c r="M23" s="1"/>
      <c r="N23" s="36">
        <f t="shared" si="8"/>
        <v>0</v>
      </c>
      <c r="O23" s="1"/>
      <c r="P23" s="1"/>
      <c r="Q23" s="36">
        <f t="shared" si="9"/>
        <v>0</v>
      </c>
      <c r="R23" s="36">
        <f t="shared" si="10"/>
        <v>0</v>
      </c>
      <c r="S23" s="1"/>
    </row>
    <row r="24" spans="1:19" ht="26.25" customHeight="1">
      <c r="A24" s="127" t="s">
        <v>13</v>
      </c>
      <c r="B24" s="128"/>
      <c r="C24" s="129"/>
      <c r="D24" s="4" t="s">
        <v>98</v>
      </c>
      <c r="E24" s="37">
        <f t="shared" si="5"/>
        <v>900000</v>
      </c>
      <c r="F24" s="37">
        <f>'Сравнительная таблица'!F154</f>
        <v>0</v>
      </c>
      <c r="G24" s="37">
        <f>'Сравнительная таблица'!G154</f>
        <v>0</v>
      </c>
      <c r="H24" s="37">
        <f t="shared" si="6"/>
        <v>0</v>
      </c>
      <c r="I24" s="37">
        <f>'Сравнительная таблица'!I154</f>
        <v>300000</v>
      </c>
      <c r="J24" s="37">
        <f>'Сравнительная таблица'!J154</f>
        <v>0</v>
      </c>
      <c r="K24" s="37">
        <f t="shared" si="7"/>
        <v>-300000</v>
      </c>
      <c r="L24" s="37">
        <f>'Сравнительная таблица'!L154</f>
        <v>300000</v>
      </c>
      <c r="M24" s="37">
        <f>'Сравнительная таблица'!M154</f>
        <v>100000</v>
      </c>
      <c r="N24" s="37">
        <f t="shared" si="8"/>
        <v>-200000</v>
      </c>
      <c r="O24" s="37">
        <f>'Сравнительная таблица'!O154</f>
        <v>300000</v>
      </c>
      <c r="P24" s="37">
        <f>'Сравнительная таблица'!P154</f>
        <v>300000</v>
      </c>
      <c r="Q24" s="37">
        <f t="shared" si="9"/>
        <v>0</v>
      </c>
      <c r="R24" s="37">
        <f t="shared" si="10"/>
        <v>-500000</v>
      </c>
      <c r="S24" s="1"/>
    </row>
    <row r="25" spans="1:19" ht="26.25" customHeight="1">
      <c r="A25" s="130"/>
      <c r="B25" s="131"/>
      <c r="C25" s="132"/>
      <c r="D25" s="4" t="s">
        <v>46</v>
      </c>
      <c r="E25" s="36">
        <f t="shared" si="5"/>
        <v>0</v>
      </c>
      <c r="F25" s="1"/>
      <c r="G25" s="1"/>
      <c r="H25" s="36">
        <f t="shared" si="6"/>
        <v>0</v>
      </c>
      <c r="I25" s="1"/>
      <c r="J25" s="1"/>
      <c r="K25" s="36">
        <f t="shared" si="7"/>
        <v>0</v>
      </c>
      <c r="L25" s="1"/>
      <c r="M25" s="1"/>
      <c r="N25" s="36">
        <f t="shared" si="8"/>
        <v>0</v>
      </c>
      <c r="O25" s="1"/>
      <c r="P25" s="1"/>
      <c r="Q25" s="36">
        <f t="shared" si="9"/>
        <v>0</v>
      </c>
      <c r="R25" s="36">
        <f t="shared" si="10"/>
        <v>0</v>
      </c>
      <c r="S25" s="1"/>
    </row>
    <row r="26" spans="1:19" ht="26.25" customHeight="1">
      <c r="A26" s="133"/>
      <c r="B26" s="134"/>
      <c r="C26" s="135"/>
      <c r="D26" s="4" t="s">
        <v>44</v>
      </c>
      <c r="E26" s="36">
        <f t="shared" si="5"/>
        <v>0</v>
      </c>
      <c r="F26" s="1"/>
      <c r="G26" s="1"/>
      <c r="H26" s="36">
        <f t="shared" si="6"/>
        <v>0</v>
      </c>
      <c r="I26" s="1"/>
      <c r="J26" s="1"/>
      <c r="K26" s="36">
        <f t="shared" si="7"/>
        <v>0</v>
      </c>
      <c r="L26" s="1"/>
      <c r="M26" s="1"/>
      <c r="N26" s="36">
        <f t="shared" si="8"/>
        <v>0</v>
      </c>
      <c r="O26" s="1"/>
      <c r="P26" s="1"/>
      <c r="Q26" s="36">
        <f t="shared" si="9"/>
        <v>0</v>
      </c>
      <c r="R26" s="36">
        <f t="shared" si="10"/>
        <v>0</v>
      </c>
      <c r="S26" s="1"/>
    </row>
    <row r="27" spans="1:19" ht="26.25" customHeight="1">
      <c r="A27" s="127" t="s">
        <v>14</v>
      </c>
      <c r="B27" s="128"/>
      <c r="C27" s="129"/>
      <c r="D27" s="4" t="s">
        <v>98</v>
      </c>
      <c r="E27" s="37">
        <f t="shared" si="5"/>
        <v>147606.5</v>
      </c>
      <c r="F27" s="37">
        <f>F225-F183-F189+F232</f>
        <v>108192</v>
      </c>
      <c r="G27" s="37">
        <f>G168+G171+G174+G177+G180+G186+G192+G195+G232</f>
        <v>6500</v>
      </c>
      <c r="H27" s="37">
        <f t="shared" si="6"/>
        <v>-101692</v>
      </c>
      <c r="I27" s="37">
        <f>I225-I183-I189+I232</f>
        <v>36414.5</v>
      </c>
      <c r="J27" s="37">
        <f>J168+J171+J174+J177+J180+J186+J192+J195+J232</f>
        <v>20500</v>
      </c>
      <c r="K27" s="37">
        <f t="shared" si="7"/>
        <v>-15914.5</v>
      </c>
      <c r="L27" s="37">
        <f>L225-L183-L189+L232</f>
        <v>3000</v>
      </c>
      <c r="M27" s="37">
        <f>M168+M171+M174+M177+M180+M186+M192+M195+M232</f>
        <v>18500</v>
      </c>
      <c r="N27" s="37">
        <f t="shared" si="8"/>
        <v>15500</v>
      </c>
      <c r="O27" s="37">
        <f>O225-O183-O189+O232</f>
        <v>0</v>
      </c>
      <c r="P27" s="37">
        <f>P168+P171+P174+P177+P180+P186+P192+P195+P232</f>
        <v>27500</v>
      </c>
      <c r="Q27" s="37">
        <f t="shared" si="9"/>
        <v>27500</v>
      </c>
      <c r="R27" s="37">
        <f t="shared" si="10"/>
        <v>-74606.5</v>
      </c>
      <c r="S27" s="1"/>
    </row>
    <row r="28" spans="1:19" ht="26.25" customHeight="1">
      <c r="A28" s="130"/>
      <c r="B28" s="131"/>
      <c r="C28" s="132"/>
      <c r="D28" s="4" t="s">
        <v>46</v>
      </c>
      <c r="E28" s="36">
        <f t="shared" si="5"/>
        <v>18860</v>
      </c>
      <c r="F28" s="36">
        <f>F226-F184-F190+F233</f>
        <v>11088</v>
      </c>
      <c r="G28" s="36">
        <f>G169+G172+G175+G178+G181+G187+G193+G196+G233</f>
        <v>0</v>
      </c>
      <c r="H28" s="36">
        <f t="shared" si="6"/>
        <v>-11088</v>
      </c>
      <c r="I28" s="36">
        <f>I226-I184-I190+I233</f>
        <v>4772</v>
      </c>
      <c r="J28" s="36">
        <f>J169+J172+J175+J178+J181+J187+J193+J196+J233</f>
        <v>0</v>
      </c>
      <c r="K28" s="36">
        <f t="shared" si="7"/>
        <v>-4772</v>
      </c>
      <c r="L28" s="36">
        <f>L226-L184-L190+L233</f>
        <v>3000</v>
      </c>
      <c r="M28" s="36">
        <f>M169+M172+M175+M178+M181+M187+M193+M196+M233</f>
        <v>5000</v>
      </c>
      <c r="N28" s="36">
        <f t="shared" si="8"/>
        <v>2000</v>
      </c>
      <c r="O28" s="36">
        <f>O226-O184-O190+O233</f>
        <v>0</v>
      </c>
      <c r="P28" s="36">
        <f>P169+P172+P175+P178+P181+P187+P193+P196+P233</f>
        <v>6000</v>
      </c>
      <c r="Q28" s="36">
        <f t="shared" si="9"/>
        <v>6000</v>
      </c>
      <c r="R28" s="36">
        <f t="shared" si="10"/>
        <v>-7860</v>
      </c>
      <c r="S28" s="1"/>
    </row>
    <row r="29" spans="1:19" ht="26.25" customHeight="1">
      <c r="A29" s="133"/>
      <c r="B29" s="134"/>
      <c r="C29" s="135"/>
      <c r="D29" s="4" t="s">
        <v>44</v>
      </c>
      <c r="E29" s="36">
        <f t="shared" si="5"/>
        <v>17000</v>
      </c>
      <c r="F29" s="36">
        <f>F227-F185-F191+F234</f>
        <v>12300</v>
      </c>
      <c r="G29" s="36">
        <f>G170+G173+G176+G179+G182+G188+G194+G197+G234</f>
        <v>5334</v>
      </c>
      <c r="H29" s="36">
        <f t="shared" si="6"/>
        <v>-6966</v>
      </c>
      <c r="I29" s="36">
        <f>I227-I185-I191+I234</f>
        <v>4700</v>
      </c>
      <c r="J29" s="36">
        <f>J170+J173+J176+J179+J182+J188+J194+J197+J234</f>
        <v>0</v>
      </c>
      <c r="K29" s="36">
        <f t="shared" si="7"/>
        <v>-4700</v>
      </c>
      <c r="L29" s="36">
        <f>L227-L185-L191+L234</f>
        <v>0</v>
      </c>
      <c r="M29" s="36">
        <f>M170+M173+M176+M179+M182+M188+M194+M197+M234</f>
        <v>0</v>
      </c>
      <c r="N29" s="36">
        <f t="shared" si="8"/>
        <v>0</v>
      </c>
      <c r="O29" s="36">
        <f>O227-O185-O191+O234</f>
        <v>0</v>
      </c>
      <c r="P29" s="36">
        <f>P170+P173+P176+P179+P182+P188+P194+P197+P234</f>
        <v>0</v>
      </c>
      <c r="Q29" s="36">
        <f t="shared" si="9"/>
        <v>0</v>
      </c>
      <c r="R29" s="36">
        <f t="shared" si="10"/>
        <v>-11666</v>
      </c>
      <c r="S29" s="1"/>
    </row>
    <row r="30" spans="1:19" ht="26.25" customHeight="1">
      <c r="A30" s="127" t="s">
        <v>15</v>
      </c>
      <c r="B30" s="128"/>
      <c r="C30" s="129"/>
      <c r="D30" s="4" t="s">
        <v>98</v>
      </c>
      <c r="E30" s="37">
        <f t="shared" si="5"/>
        <v>57778</v>
      </c>
      <c r="F30" s="37">
        <f aca="true" t="shared" si="13" ref="F30:G32">F189+F251</f>
        <v>41468</v>
      </c>
      <c r="G30" s="37">
        <f t="shared" si="13"/>
        <v>100</v>
      </c>
      <c r="H30" s="37">
        <f t="shared" si="6"/>
        <v>-41368</v>
      </c>
      <c r="I30" s="37">
        <f aca="true" t="shared" si="14" ref="I30:J32">I189+I251</f>
        <v>9675</v>
      </c>
      <c r="J30" s="37">
        <f t="shared" si="14"/>
        <v>0</v>
      </c>
      <c r="K30" s="37">
        <f t="shared" si="7"/>
        <v>-9675</v>
      </c>
      <c r="L30" s="37">
        <f aca="true" t="shared" si="15" ref="L30:M32">L189+L251</f>
        <v>6635</v>
      </c>
      <c r="M30" s="37">
        <f t="shared" si="15"/>
        <v>7544</v>
      </c>
      <c r="N30" s="37">
        <f t="shared" si="8"/>
        <v>909</v>
      </c>
      <c r="O30" s="37">
        <f aca="true" t="shared" si="16" ref="O30:P32">O189+O251</f>
        <v>0</v>
      </c>
      <c r="P30" s="37">
        <f t="shared" si="16"/>
        <v>8929.5</v>
      </c>
      <c r="Q30" s="37">
        <f t="shared" si="9"/>
        <v>8929.5</v>
      </c>
      <c r="R30" s="37">
        <f t="shared" si="10"/>
        <v>-41204.5</v>
      </c>
      <c r="S30" s="1"/>
    </row>
    <row r="31" spans="1:19" ht="26.25" customHeight="1">
      <c r="A31" s="130"/>
      <c r="B31" s="131"/>
      <c r="C31" s="132"/>
      <c r="D31" s="4" t="s">
        <v>46</v>
      </c>
      <c r="E31" s="36">
        <f t="shared" si="5"/>
        <v>33728</v>
      </c>
      <c r="F31" s="36">
        <f t="shared" si="13"/>
        <v>20468</v>
      </c>
      <c r="G31" s="36">
        <f t="shared" si="13"/>
        <v>3188.2</v>
      </c>
      <c r="H31" s="36">
        <f t="shared" si="6"/>
        <v>-17279.8</v>
      </c>
      <c r="I31" s="36">
        <f t="shared" si="14"/>
        <v>6630</v>
      </c>
      <c r="J31" s="36">
        <f t="shared" si="14"/>
        <v>4300</v>
      </c>
      <c r="K31" s="36">
        <f t="shared" si="7"/>
        <v>-2330</v>
      </c>
      <c r="L31" s="36">
        <f t="shared" si="15"/>
        <v>6630</v>
      </c>
      <c r="M31" s="36">
        <f t="shared" si="15"/>
        <v>0</v>
      </c>
      <c r="N31" s="36">
        <f t="shared" si="8"/>
        <v>-6630</v>
      </c>
      <c r="O31" s="36">
        <f t="shared" si="16"/>
        <v>0</v>
      </c>
      <c r="P31" s="36">
        <f t="shared" si="16"/>
        <v>0</v>
      </c>
      <c r="Q31" s="36">
        <f t="shared" si="9"/>
        <v>0</v>
      </c>
      <c r="R31" s="36">
        <f t="shared" si="10"/>
        <v>-26239.8</v>
      </c>
      <c r="S31" s="1"/>
    </row>
    <row r="32" spans="1:19" ht="26.25" customHeight="1">
      <c r="A32" s="133"/>
      <c r="B32" s="134"/>
      <c r="C32" s="135"/>
      <c r="D32" s="4" t="s">
        <v>44</v>
      </c>
      <c r="E32" s="36">
        <f t="shared" si="5"/>
        <v>10400</v>
      </c>
      <c r="F32" s="36">
        <f t="shared" si="13"/>
        <v>10200</v>
      </c>
      <c r="G32" s="36">
        <f t="shared" si="13"/>
        <v>500</v>
      </c>
      <c r="H32" s="36">
        <f t="shared" si="6"/>
        <v>-9700</v>
      </c>
      <c r="I32" s="36">
        <f t="shared" si="14"/>
        <v>200</v>
      </c>
      <c r="J32" s="36">
        <f t="shared" si="14"/>
        <v>1900</v>
      </c>
      <c r="K32" s="36">
        <f t="shared" si="7"/>
        <v>1700</v>
      </c>
      <c r="L32" s="36">
        <f t="shared" si="15"/>
        <v>0</v>
      </c>
      <c r="M32" s="36">
        <f t="shared" si="15"/>
        <v>0</v>
      </c>
      <c r="N32" s="36">
        <f t="shared" si="8"/>
        <v>0</v>
      </c>
      <c r="O32" s="36">
        <f t="shared" si="16"/>
        <v>0</v>
      </c>
      <c r="P32" s="36">
        <f t="shared" si="16"/>
        <v>0</v>
      </c>
      <c r="Q32" s="36">
        <f t="shared" si="9"/>
        <v>0</v>
      </c>
      <c r="R32" s="36">
        <f t="shared" si="10"/>
        <v>-8000</v>
      </c>
      <c r="S32" s="1"/>
    </row>
    <row r="33" spans="1:19" ht="26.25" customHeight="1">
      <c r="A33" s="127" t="s">
        <v>16</v>
      </c>
      <c r="B33" s="128"/>
      <c r="C33" s="129"/>
      <c r="D33" s="4" t="s">
        <v>98</v>
      </c>
      <c r="E33" s="37">
        <f t="shared" si="5"/>
        <v>18400</v>
      </c>
      <c r="F33" s="37">
        <f aca="true" t="shared" si="17" ref="F33:P33">F183</f>
        <v>13800</v>
      </c>
      <c r="G33" s="37">
        <f t="shared" si="17"/>
        <v>0</v>
      </c>
      <c r="H33" s="37">
        <f t="shared" si="6"/>
        <v>-13800</v>
      </c>
      <c r="I33" s="37">
        <f t="shared" si="17"/>
        <v>4600</v>
      </c>
      <c r="J33" s="37">
        <f t="shared" si="17"/>
        <v>0</v>
      </c>
      <c r="K33" s="37">
        <f t="shared" si="7"/>
        <v>-4600</v>
      </c>
      <c r="L33" s="37">
        <f t="shared" si="17"/>
        <v>0</v>
      </c>
      <c r="M33" s="37">
        <f t="shared" si="17"/>
        <v>15000</v>
      </c>
      <c r="N33" s="37">
        <f t="shared" si="8"/>
        <v>15000</v>
      </c>
      <c r="O33" s="37">
        <f t="shared" si="17"/>
        <v>0</v>
      </c>
      <c r="P33" s="37">
        <f t="shared" si="17"/>
        <v>4000</v>
      </c>
      <c r="Q33" s="37">
        <f t="shared" si="9"/>
        <v>4000</v>
      </c>
      <c r="R33" s="37">
        <f t="shared" si="10"/>
        <v>600</v>
      </c>
      <c r="S33" s="1"/>
    </row>
    <row r="34" spans="1:19" ht="26.25" customHeight="1">
      <c r="A34" s="130"/>
      <c r="B34" s="131"/>
      <c r="C34" s="132"/>
      <c r="D34" s="4" t="s">
        <v>46</v>
      </c>
      <c r="E34" s="36">
        <f t="shared" si="5"/>
        <v>0</v>
      </c>
      <c r="F34" s="36">
        <f aca="true" t="shared" si="18" ref="F34:P35">F184</f>
        <v>0</v>
      </c>
      <c r="G34" s="36">
        <f t="shared" si="18"/>
        <v>0</v>
      </c>
      <c r="H34" s="36">
        <f t="shared" si="6"/>
        <v>0</v>
      </c>
      <c r="I34" s="36">
        <f t="shared" si="18"/>
        <v>0</v>
      </c>
      <c r="J34" s="36">
        <f t="shared" si="18"/>
        <v>0</v>
      </c>
      <c r="K34" s="36">
        <f t="shared" si="7"/>
        <v>0</v>
      </c>
      <c r="L34" s="36">
        <f t="shared" si="18"/>
        <v>0</v>
      </c>
      <c r="M34" s="36">
        <f t="shared" si="18"/>
        <v>0</v>
      </c>
      <c r="N34" s="36">
        <f t="shared" si="8"/>
        <v>0</v>
      </c>
      <c r="O34" s="36">
        <f t="shared" si="18"/>
        <v>0</v>
      </c>
      <c r="P34" s="36">
        <f t="shared" si="18"/>
        <v>0</v>
      </c>
      <c r="Q34" s="36">
        <f t="shared" si="9"/>
        <v>0</v>
      </c>
      <c r="R34" s="36">
        <f t="shared" si="10"/>
        <v>0</v>
      </c>
      <c r="S34" s="1"/>
    </row>
    <row r="35" spans="1:19" ht="26.25" customHeight="1">
      <c r="A35" s="133"/>
      <c r="B35" s="134"/>
      <c r="C35" s="135"/>
      <c r="D35" s="4" t="s">
        <v>44</v>
      </c>
      <c r="E35" s="36">
        <f t="shared" si="5"/>
        <v>600</v>
      </c>
      <c r="F35" s="36">
        <f t="shared" si="18"/>
        <v>450</v>
      </c>
      <c r="G35" s="36">
        <f t="shared" si="18"/>
        <v>450</v>
      </c>
      <c r="H35" s="36">
        <f t="shared" si="6"/>
        <v>0</v>
      </c>
      <c r="I35" s="36">
        <f t="shared" si="18"/>
        <v>150</v>
      </c>
      <c r="J35" s="36">
        <f t="shared" si="18"/>
        <v>0</v>
      </c>
      <c r="K35" s="36">
        <f t="shared" si="7"/>
        <v>-150</v>
      </c>
      <c r="L35" s="36">
        <f t="shared" si="18"/>
        <v>0</v>
      </c>
      <c r="M35" s="36">
        <f t="shared" si="18"/>
        <v>0</v>
      </c>
      <c r="N35" s="36">
        <f t="shared" si="8"/>
        <v>0</v>
      </c>
      <c r="O35" s="36">
        <f t="shared" si="18"/>
        <v>0</v>
      </c>
      <c r="P35" s="36">
        <f t="shared" si="18"/>
        <v>0</v>
      </c>
      <c r="Q35" s="36">
        <f t="shared" si="9"/>
        <v>0</v>
      </c>
      <c r="R35" s="36">
        <f t="shared" si="10"/>
        <v>-150</v>
      </c>
      <c r="S35" s="1"/>
    </row>
    <row r="36" spans="1:19" ht="26.25" customHeight="1">
      <c r="A36" s="127" t="s">
        <v>17</v>
      </c>
      <c r="B36" s="128"/>
      <c r="C36" s="129"/>
      <c r="D36" s="4" t="s">
        <v>98</v>
      </c>
      <c r="E36" s="37">
        <f t="shared" si="5"/>
        <v>12000</v>
      </c>
      <c r="F36" s="37">
        <f>F229</f>
        <v>0</v>
      </c>
      <c r="G36" s="37">
        <f>G229+G71+G101+G198+G207</f>
        <v>15061.1</v>
      </c>
      <c r="H36" s="37">
        <f t="shared" si="6"/>
        <v>15061.1</v>
      </c>
      <c r="I36" s="37">
        <f>I229</f>
        <v>2400</v>
      </c>
      <c r="J36" s="37">
        <f>J229+J198+J204+J207+J213+J219+J222</f>
        <v>8730.3</v>
      </c>
      <c r="K36" s="37">
        <f t="shared" si="7"/>
        <v>6330.299999999999</v>
      </c>
      <c r="L36" s="37">
        <f>L229</f>
        <v>4800</v>
      </c>
      <c r="M36" s="37">
        <f>M229+M198+M204+M207+M213+M219+M222</f>
        <v>15823</v>
      </c>
      <c r="N36" s="37">
        <f t="shared" si="8"/>
        <v>11023</v>
      </c>
      <c r="O36" s="37">
        <f>O229</f>
        <v>4800</v>
      </c>
      <c r="P36" s="37">
        <f>P229+P198+P204+P207+P213+P219+P222</f>
        <v>6000</v>
      </c>
      <c r="Q36" s="37">
        <f t="shared" si="9"/>
        <v>1200</v>
      </c>
      <c r="R36" s="37">
        <f t="shared" si="10"/>
        <v>33614.4</v>
      </c>
      <c r="S36" s="1"/>
    </row>
    <row r="37" spans="1:19" ht="26.25" customHeight="1">
      <c r="A37" s="130"/>
      <c r="B37" s="131"/>
      <c r="C37" s="132"/>
      <c r="D37" s="4" t="s">
        <v>46</v>
      </c>
      <c r="E37" s="36">
        <f t="shared" si="5"/>
        <v>12000</v>
      </c>
      <c r="F37" s="36">
        <f>F230</f>
        <v>0</v>
      </c>
      <c r="G37" s="36">
        <f>G230+G72+G199+G208+G214+G217</f>
        <v>6336.2</v>
      </c>
      <c r="H37" s="36">
        <f t="shared" si="6"/>
        <v>6336.2</v>
      </c>
      <c r="I37" s="36">
        <f>I230</f>
        <v>2400</v>
      </c>
      <c r="J37" s="36">
        <f>J230+J199+J205+J208+J214+J220+J223+J217</f>
        <v>24392.7</v>
      </c>
      <c r="K37" s="36">
        <f t="shared" si="7"/>
        <v>21992.7</v>
      </c>
      <c r="L37" s="36">
        <f>L230</f>
        <v>4800</v>
      </c>
      <c r="M37" s="36">
        <f>M230+M199+M205+M208+M214+M220+M223</f>
        <v>21215.9</v>
      </c>
      <c r="N37" s="36">
        <f t="shared" si="8"/>
        <v>16415.9</v>
      </c>
      <c r="O37" s="36">
        <f>O230</f>
        <v>4800</v>
      </c>
      <c r="P37" s="36">
        <f>P230+P199+P205+P208+P214+P220+P223</f>
        <v>20400</v>
      </c>
      <c r="Q37" s="36">
        <f t="shared" si="9"/>
        <v>15600</v>
      </c>
      <c r="R37" s="36">
        <f t="shared" si="10"/>
        <v>60344.8</v>
      </c>
      <c r="S37" s="1"/>
    </row>
    <row r="38" spans="1:19" ht="26.25" customHeight="1">
      <c r="A38" s="133"/>
      <c r="B38" s="134"/>
      <c r="C38" s="135"/>
      <c r="D38" s="4" t="s">
        <v>44</v>
      </c>
      <c r="E38" s="36">
        <f t="shared" si="5"/>
        <v>0</v>
      </c>
      <c r="F38" s="36">
        <f>F231</f>
        <v>0</v>
      </c>
      <c r="G38" s="36">
        <f>G231+G73+G103+G200+G209</f>
        <v>0</v>
      </c>
      <c r="H38" s="36">
        <f t="shared" si="6"/>
        <v>0</v>
      </c>
      <c r="I38" s="36">
        <f>I231</f>
        <v>0</v>
      </c>
      <c r="J38" s="36">
        <f>J231+J200+J206+J209+J215+J221+J224</f>
        <v>0</v>
      </c>
      <c r="K38" s="36">
        <f t="shared" si="7"/>
        <v>0</v>
      </c>
      <c r="L38" s="36">
        <f>L231</f>
        <v>0</v>
      </c>
      <c r="M38" s="36">
        <f>M231+M200+M206+M209+M215+M221+M224</f>
        <v>0</v>
      </c>
      <c r="N38" s="36">
        <f t="shared" si="8"/>
        <v>0</v>
      </c>
      <c r="O38" s="36">
        <f>O231</f>
        <v>0</v>
      </c>
      <c r="P38" s="36">
        <f>P231+P200+P206+P209+P215+P221+P224</f>
        <v>0</v>
      </c>
      <c r="Q38" s="36">
        <f t="shared" si="9"/>
        <v>0</v>
      </c>
      <c r="R38" s="36">
        <f t="shared" si="10"/>
        <v>0</v>
      </c>
      <c r="S38" s="1"/>
    </row>
    <row r="39" spans="1:19" ht="26.25" customHeight="1">
      <c r="A39" s="127" t="s">
        <v>18</v>
      </c>
      <c r="B39" s="128"/>
      <c r="C39" s="129"/>
      <c r="D39" s="4" t="s">
        <v>98</v>
      </c>
      <c r="E39" s="37">
        <f t="shared" si="5"/>
        <v>830893.7</v>
      </c>
      <c r="F39" s="37">
        <f aca="true" t="shared" si="19" ref="F39:P39">F164</f>
        <v>360000</v>
      </c>
      <c r="G39" s="37">
        <f t="shared" si="19"/>
        <v>673592.9</v>
      </c>
      <c r="H39" s="37">
        <f t="shared" si="6"/>
        <v>313592.9</v>
      </c>
      <c r="I39" s="37">
        <f t="shared" si="19"/>
        <v>470893.7</v>
      </c>
      <c r="J39" s="37">
        <f t="shared" si="19"/>
        <v>402427.6</v>
      </c>
      <c r="K39" s="37">
        <f t="shared" si="7"/>
        <v>-68466.10000000003</v>
      </c>
      <c r="L39" s="37">
        <f t="shared" si="19"/>
        <v>0</v>
      </c>
      <c r="M39" s="37">
        <f t="shared" si="19"/>
        <v>1350139.5</v>
      </c>
      <c r="N39" s="37">
        <f t="shared" si="8"/>
        <v>1350139.5</v>
      </c>
      <c r="O39" s="37">
        <f t="shared" si="19"/>
        <v>0</v>
      </c>
      <c r="P39" s="37">
        <f t="shared" si="19"/>
        <v>25000</v>
      </c>
      <c r="Q39" s="37">
        <f t="shared" si="9"/>
        <v>25000</v>
      </c>
      <c r="R39" s="37">
        <f t="shared" si="10"/>
        <v>1620266.3</v>
      </c>
      <c r="S39" s="1"/>
    </row>
    <row r="40" spans="1:19" ht="26.25" customHeight="1">
      <c r="A40" s="130"/>
      <c r="B40" s="131"/>
      <c r="C40" s="132"/>
      <c r="D40" s="4" t="s">
        <v>46</v>
      </c>
      <c r="E40" s="36">
        <f t="shared" si="5"/>
        <v>0</v>
      </c>
      <c r="F40" s="36">
        <f aca="true" t="shared" si="20" ref="F40:P41">F165</f>
        <v>0</v>
      </c>
      <c r="G40" s="36">
        <f t="shared" si="20"/>
        <v>10888.7</v>
      </c>
      <c r="H40" s="36">
        <f t="shared" si="6"/>
        <v>10888.7</v>
      </c>
      <c r="I40" s="36">
        <f t="shared" si="20"/>
        <v>0</v>
      </c>
      <c r="J40" s="36">
        <f t="shared" si="20"/>
        <v>109772.4</v>
      </c>
      <c r="K40" s="36">
        <f t="shared" si="7"/>
        <v>109772.4</v>
      </c>
      <c r="L40" s="36">
        <f t="shared" si="20"/>
        <v>0</v>
      </c>
      <c r="M40" s="36">
        <f t="shared" si="20"/>
        <v>0</v>
      </c>
      <c r="N40" s="36">
        <f t="shared" si="8"/>
        <v>0</v>
      </c>
      <c r="O40" s="36">
        <f t="shared" si="20"/>
        <v>0</v>
      </c>
      <c r="P40" s="36">
        <f t="shared" si="20"/>
        <v>0</v>
      </c>
      <c r="Q40" s="36">
        <f t="shared" si="9"/>
        <v>0</v>
      </c>
      <c r="R40" s="36">
        <f t="shared" si="10"/>
        <v>120661.09999999999</v>
      </c>
      <c r="S40" s="1"/>
    </row>
    <row r="41" spans="1:19" ht="26.25" customHeight="1">
      <c r="A41" s="133"/>
      <c r="B41" s="134"/>
      <c r="C41" s="135"/>
      <c r="D41" s="4" t="s">
        <v>44</v>
      </c>
      <c r="E41" s="36">
        <f t="shared" si="5"/>
        <v>269400</v>
      </c>
      <c r="F41" s="36">
        <f t="shared" si="20"/>
        <v>163000</v>
      </c>
      <c r="G41" s="36">
        <f t="shared" si="20"/>
        <v>0</v>
      </c>
      <c r="H41" s="36">
        <f t="shared" si="6"/>
        <v>-163000</v>
      </c>
      <c r="I41" s="36">
        <f t="shared" si="20"/>
        <v>106400</v>
      </c>
      <c r="J41" s="36">
        <f t="shared" si="20"/>
        <v>0</v>
      </c>
      <c r="K41" s="36">
        <f t="shared" si="7"/>
        <v>-106400</v>
      </c>
      <c r="L41" s="36">
        <f t="shared" si="20"/>
        <v>0</v>
      </c>
      <c r="M41" s="36">
        <f t="shared" si="20"/>
        <v>0</v>
      </c>
      <c r="N41" s="36">
        <f t="shared" si="8"/>
        <v>0</v>
      </c>
      <c r="O41" s="36">
        <f t="shared" si="20"/>
        <v>0</v>
      </c>
      <c r="P41" s="36">
        <f t="shared" si="20"/>
        <v>0</v>
      </c>
      <c r="Q41" s="36">
        <f t="shared" si="9"/>
        <v>0</v>
      </c>
      <c r="R41" s="36">
        <f t="shared" si="10"/>
        <v>-269400</v>
      </c>
      <c r="S41" s="1"/>
    </row>
    <row r="42" spans="1:19" ht="25.5" customHeight="1">
      <c r="A42" s="112" t="s">
        <v>255</v>
      </c>
      <c r="B42" s="113"/>
      <c r="C42" s="113"/>
      <c r="D42" s="114"/>
      <c r="E42" s="1"/>
      <c r="F42" s="36"/>
      <c r="G42" s="36"/>
      <c r="H42" s="36"/>
      <c r="I42" s="1"/>
      <c r="J42" s="1"/>
      <c r="K42" s="1"/>
      <c r="L42" s="1"/>
      <c r="M42" s="1"/>
      <c r="N42" s="1"/>
      <c r="O42" s="1"/>
      <c r="P42" s="1"/>
      <c r="Q42" s="1"/>
      <c r="R42" s="32"/>
      <c r="S42" s="1"/>
    </row>
    <row r="43" spans="1:19" ht="12.75">
      <c r="A43" s="60" t="s">
        <v>222</v>
      </c>
      <c r="B43" s="60"/>
      <c r="C43" s="60"/>
      <c r="D43" s="60"/>
      <c r="E43" s="60"/>
      <c r="F43" s="60"/>
      <c r="G43" s="60"/>
      <c r="H43" s="60"/>
      <c r="I43" s="60"/>
      <c r="J43" s="60"/>
      <c r="K43" s="60"/>
      <c r="L43" s="60"/>
      <c r="M43" s="60"/>
      <c r="N43" s="60"/>
      <c r="O43" s="60"/>
      <c r="P43" s="60"/>
      <c r="Q43" s="60"/>
      <c r="R43" s="60"/>
      <c r="S43" s="60"/>
    </row>
    <row r="44" spans="1:19" ht="12.75">
      <c r="A44" s="60" t="s">
        <v>54</v>
      </c>
      <c r="B44" s="60"/>
      <c r="C44" s="60"/>
      <c r="D44" s="60"/>
      <c r="E44" s="60"/>
      <c r="F44" s="60"/>
      <c r="G44" s="60"/>
      <c r="H44" s="60"/>
      <c r="I44" s="60"/>
      <c r="J44" s="60"/>
      <c r="K44" s="60"/>
      <c r="L44" s="60"/>
      <c r="M44" s="60"/>
      <c r="N44" s="60"/>
      <c r="O44" s="60"/>
      <c r="P44" s="60"/>
      <c r="Q44" s="60"/>
      <c r="R44" s="60"/>
      <c r="S44" s="60"/>
    </row>
    <row r="45" spans="1:19" ht="76.5">
      <c r="A45" s="2" t="s">
        <v>55</v>
      </c>
      <c r="B45" s="42" t="s">
        <v>102</v>
      </c>
      <c r="C45" s="3" t="s">
        <v>166</v>
      </c>
      <c r="D45" s="3"/>
      <c r="E45" s="4"/>
      <c r="F45" s="4"/>
      <c r="G45" s="4"/>
      <c r="H45" s="4"/>
      <c r="I45" s="4"/>
      <c r="J45" s="4"/>
      <c r="K45" s="4"/>
      <c r="L45" s="4"/>
      <c r="M45" s="4"/>
      <c r="N45" s="4"/>
      <c r="O45" s="4"/>
      <c r="P45" s="4"/>
      <c r="Q45" s="4"/>
      <c r="R45" s="4"/>
      <c r="S45" s="5"/>
    </row>
    <row r="46" spans="1:19" ht="102">
      <c r="A46" s="2" t="s">
        <v>56</v>
      </c>
      <c r="B46" s="3" t="s">
        <v>167</v>
      </c>
      <c r="C46" s="42" t="s">
        <v>208</v>
      </c>
      <c r="D46" s="43"/>
      <c r="E46" s="4"/>
      <c r="F46" s="4"/>
      <c r="G46" s="4"/>
      <c r="H46" s="4"/>
      <c r="I46" s="4"/>
      <c r="J46" s="4"/>
      <c r="K46" s="4"/>
      <c r="L46" s="4"/>
      <c r="M46" s="4"/>
      <c r="N46" s="4"/>
      <c r="O46" s="4"/>
      <c r="P46" s="4"/>
      <c r="Q46" s="4"/>
      <c r="R46" s="4"/>
      <c r="S46" s="5"/>
    </row>
    <row r="47" spans="1:19" ht="43.5" customHeight="1">
      <c r="A47" s="70" t="s">
        <v>210</v>
      </c>
      <c r="B47" s="76" t="s">
        <v>103</v>
      </c>
      <c r="C47" s="76" t="s">
        <v>209</v>
      </c>
      <c r="D47" s="4" t="s">
        <v>98</v>
      </c>
      <c r="E47" s="4">
        <f>F47+I47+L47+O47</f>
        <v>406630</v>
      </c>
      <c r="F47" s="4">
        <v>101700</v>
      </c>
      <c r="G47" s="4">
        <v>0</v>
      </c>
      <c r="H47" s="4">
        <f>G47-F47</f>
        <v>-101700</v>
      </c>
      <c r="I47" s="4">
        <v>101700</v>
      </c>
      <c r="J47" s="4">
        <v>0</v>
      </c>
      <c r="K47" s="4">
        <f>J47-I47</f>
        <v>-101700</v>
      </c>
      <c r="L47" s="4">
        <v>101700</v>
      </c>
      <c r="M47" s="4">
        <v>203315</v>
      </c>
      <c r="N47" s="4">
        <f>M47-L47</f>
        <v>101615</v>
      </c>
      <c r="O47" s="4">
        <v>101530</v>
      </c>
      <c r="P47" s="4">
        <v>203315</v>
      </c>
      <c r="Q47" s="4">
        <f>P47-O47</f>
        <v>101785</v>
      </c>
      <c r="R47" s="4">
        <f>H47+K47+N47+Q47</f>
        <v>0</v>
      </c>
      <c r="S47" s="61" t="s">
        <v>169</v>
      </c>
    </row>
    <row r="48" spans="1:19" ht="43.5" customHeight="1">
      <c r="A48" s="71"/>
      <c r="B48" s="77"/>
      <c r="C48" s="77"/>
      <c r="D48" s="4" t="s">
        <v>46</v>
      </c>
      <c r="E48" s="4"/>
      <c r="F48" s="4"/>
      <c r="G48" s="4"/>
      <c r="H48" s="4"/>
      <c r="I48" s="4"/>
      <c r="J48" s="4"/>
      <c r="K48" s="4"/>
      <c r="L48" s="4"/>
      <c r="M48" s="4"/>
      <c r="N48" s="4"/>
      <c r="O48" s="4"/>
      <c r="P48" s="4"/>
      <c r="Q48" s="4"/>
      <c r="R48" s="4"/>
      <c r="S48" s="80"/>
    </row>
    <row r="49" spans="1:19" ht="43.5" customHeight="1">
      <c r="A49" s="72"/>
      <c r="B49" s="78"/>
      <c r="C49" s="78"/>
      <c r="D49" s="4" t="s">
        <v>44</v>
      </c>
      <c r="E49" s="4"/>
      <c r="F49" s="4"/>
      <c r="G49" s="4"/>
      <c r="H49" s="4"/>
      <c r="I49" s="4"/>
      <c r="J49" s="4"/>
      <c r="K49" s="4"/>
      <c r="L49" s="4"/>
      <c r="M49" s="4"/>
      <c r="N49" s="4"/>
      <c r="O49" s="4"/>
      <c r="P49" s="4"/>
      <c r="Q49" s="4"/>
      <c r="R49" s="4"/>
      <c r="S49" s="62"/>
    </row>
    <row r="50" spans="1:19" ht="34.5" customHeight="1">
      <c r="A50" s="70" t="s">
        <v>57</v>
      </c>
      <c r="B50" s="73" t="s">
        <v>105</v>
      </c>
      <c r="C50" s="73" t="s">
        <v>168</v>
      </c>
      <c r="D50" s="4" t="s">
        <v>98</v>
      </c>
      <c r="E50" s="4">
        <f>F50+I50+L50+O50</f>
        <v>3800</v>
      </c>
      <c r="F50" s="4">
        <v>3800</v>
      </c>
      <c r="G50" s="4">
        <v>0</v>
      </c>
      <c r="H50" s="4">
        <f>G50-F50</f>
        <v>-3800</v>
      </c>
      <c r="I50" s="4">
        <v>0</v>
      </c>
      <c r="J50" s="4">
        <v>400</v>
      </c>
      <c r="K50" s="4">
        <f>J50-I50</f>
        <v>400</v>
      </c>
      <c r="L50" s="4">
        <v>0</v>
      </c>
      <c r="M50" s="4">
        <v>3400</v>
      </c>
      <c r="N50" s="4">
        <f>M50-L50</f>
        <v>3400</v>
      </c>
      <c r="O50" s="4">
        <v>0</v>
      </c>
      <c r="P50" s="4">
        <v>0</v>
      </c>
      <c r="Q50" s="4">
        <f>P50-O50</f>
        <v>0</v>
      </c>
      <c r="R50" s="4">
        <f>H50+K50+N50+Q50</f>
        <v>0</v>
      </c>
      <c r="S50" s="61" t="s">
        <v>170</v>
      </c>
    </row>
    <row r="51" spans="1:19" ht="34.5" customHeight="1">
      <c r="A51" s="71"/>
      <c r="B51" s="74"/>
      <c r="C51" s="74"/>
      <c r="D51" s="4" t="s">
        <v>46</v>
      </c>
      <c r="E51" s="4"/>
      <c r="F51" s="4"/>
      <c r="G51" s="4"/>
      <c r="H51" s="4"/>
      <c r="I51" s="4"/>
      <c r="J51" s="4"/>
      <c r="K51" s="4"/>
      <c r="L51" s="4"/>
      <c r="M51" s="4"/>
      <c r="N51" s="4"/>
      <c r="O51" s="4"/>
      <c r="P51" s="4"/>
      <c r="Q51" s="4"/>
      <c r="R51" s="4"/>
      <c r="S51" s="80"/>
    </row>
    <row r="52" spans="1:19" ht="34.5" customHeight="1">
      <c r="A52" s="72"/>
      <c r="B52" s="75"/>
      <c r="C52" s="75"/>
      <c r="D52" s="4" t="s">
        <v>44</v>
      </c>
      <c r="E52" s="4"/>
      <c r="F52" s="4"/>
      <c r="G52" s="4"/>
      <c r="H52" s="4"/>
      <c r="I52" s="4"/>
      <c r="J52" s="4"/>
      <c r="K52" s="4"/>
      <c r="L52" s="4"/>
      <c r="M52" s="4"/>
      <c r="N52" s="4"/>
      <c r="O52" s="4"/>
      <c r="P52" s="4"/>
      <c r="Q52" s="4"/>
      <c r="R52" s="4"/>
      <c r="S52" s="62"/>
    </row>
    <row r="53" spans="1:19" s="11" customFormat="1" ht="42.75" customHeight="1">
      <c r="A53" s="136" t="s">
        <v>52</v>
      </c>
      <c r="B53" s="79" t="s">
        <v>104</v>
      </c>
      <c r="C53" s="79"/>
      <c r="D53" s="4" t="s">
        <v>98</v>
      </c>
      <c r="E53" s="9">
        <f>E47+E50</f>
        <v>410430</v>
      </c>
      <c r="F53" s="9">
        <f>F47+F50</f>
        <v>105500</v>
      </c>
      <c r="G53" s="9">
        <f>G47+G50</f>
        <v>0</v>
      </c>
      <c r="H53" s="9">
        <f>G53-F53</f>
        <v>-105500</v>
      </c>
      <c r="I53" s="9">
        <f>I47+I50</f>
        <v>101700</v>
      </c>
      <c r="J53" s="9">
        <f>J47+J50</f>
        <v>400</v>
      </c>
      <c r="K53" s="9">
        <f>J53-I53</f>
        <v>-101300</v>
      </c>
      <c r="L53" s="9">
        <f aca="true" t="shared" si="21" ref="L53:M55">L47+L50</f>
        <v>101700</v>
      </c>
      <c r="M53" s="9">
        <f t="shared" si="21"/>
        <v>206715</v>
      </c>
      <c r="N53" s="9">
        <f>M53-L53</f>
        <v>105015</v>
      </c>
      <c r="O53" s="9">
        <f aca="true" t="shared" si="22" ref="O53:P55">O47+O50</f>
        <v>101530</v>
      </c>
      <c r="P53" s="9">
        <f t="shared" si="22"/>
        <v>203315</v>
      </c>
      <c r="Q53" s="9">
        <f>P53-O53</f>
        <v>101785</v>
      </c>
      <c r="R53" s="29">
        <f>H53+K53+N53+Q53</f>
        <v>0</v>
      </c>
      <c r="S53" s="81"/>
    </row>
    <row r="54" spans="1:19" s="11" customFormat="1" ht="42.75" customHeight="1">
      <c r="A54" s="136"/>
      <c r="B54" s="79"/>
      <c r="C54" s="79"/>
      <c r="D54" s="4" t="s">
        <v>46</v>
      </c>
      <c r="E54" s="9">
        <f>E48+E51</f>
        <v>0</v>
      </c>
      <c r="F54" s="9">
        <f aca="true" t="shared" si="23" ref="F54:I55">F48+F51</f>
        <v>0</v>
      </c>
      <c r="G54" s="9">
        <f t="shared" si="23"/>
        <v>0</v>
      </c>
      <c r="H54" s="9">
        <f>G54-F54</f>
        <v>0</v>
      </c>
      <c r="I54" s="9">
        <f t="shared" si="23"/>
        <v>0</v>
      </c>
      <c r="J54" s="9">
        <f>J48+J51</f>
        <v>0</v>
      </c>
      <c r="K54" s="9">
        <f>J54-I54</f>
        <v>0</v>
      </c>
      <c r="L54" s="9">
        <f t="shared" si="21"/>
        <v>0</v>
      </c>
      <c r="M54" s="9">
        <f t="shared" si="21"/>
        <v>0</v>
      </c>
      <c r="N54" s="9">
        <f>M54-L54</f>
        <v>0</v>
      </c>
      <c r="O54" s="9">
        <f t="shared" si="22"/>
        <v>0</v>
      </c>
      <c r="P54" s="9">
        <f t="shared" si="22"/>
        <v>0</v>
      </c>
      <c r="Q54" s="9">
        <f>P54-O54</f>
        <v>0</v>
      </c>
      <c r="R54" s="29">
        <f>H54+K54+N54+Q54</f>
        <v>0</v>
      </c>
      <c r="S54" s="82"/>
    </row>
    <row r="55" spans="1:19" s="11" customFormat="1" ht="42.75" customHeight="1">
      <c r="A55" s="136"/>
      <c r="B55" s="79"/>
      <c r="C55" s="79"/>
      <c r="D55" s="4" t="s">
        <v>44</v>
      </c>
      <c r="E55" s="9">
        <f>E49+E52</f>
        <v>0</v>
      </c>
      <c r="F55" s="9">
        <f t="shared" si="23"/>
        <v>0</v>
      </c>
      <c r="G55" s="9">
        <f t="shared" si="23"/>
        <v>0</v>
      </c>
      <c r="H55" s="9">
        <f>G55-F55</f>
        <v>0</v>
      </c>
      <c r="I55" s="9">
        <f t="shared" si="23"/>
        <v>0</v>
      </c>
      <c r="J55" s="9">
        <f>J49+J52</f>
        <v>0</v>
      </c>
      <c r="K55" s="9">
        <f>J55-I55</f>
        <v>0</v>
      </c>
      <c r="L55" s="9">
        <f t="shared" si="21"/>
        <v>0</v>
      </c>
      <c r="M55" s="9">
        <f t="shared" si="21"/>
        <v>0</v>
      </c>
      <c r="N55" s="9">
        <f>M55-L55</f>
        <v>0</v>
      </c>
      <c r="O55" s="9">
        <f t="shared" si="22"/>
        <v>0</v>
      </c>
      <c r="P55" s="9">
        <f t="shared" si="22"/>
        <v>0</v>
      </c>
      <c r="Q55" s="9">
        <f>P55-O55</f>
        <v>0</v>
      </c>
      <c r="R55" s="29">
        <f>H55+K55+N55+Q55</f>
        <v>0</v>
      </c>
      <c r="S55" s="83"/>
    </row>
    <row r="56" spans="1:19" ht="12.75">
      <c r="A56" s="97" t="s">
        <v>53</v>
      </c>
      <c r="B56" s="98"/>
      <c r="C56" s="98"/>
      <c r="D56" s="98"/>
      <c r="E56" s="98"/>
      <c r="F56" s="98"/>
      <c r="G56" s="98"/>
      <c r="H56" s="98"/>
      <c r="I56" s="98"/>
      <c r="J56" s="98"/>
      <c r="K56" s="98"/>
      <c r="L56" s="98"/>
      <c r="M56" s="98"/>
      <c r="N56" s="98"/>
      <c r="O56" s="98"/>
      <c r="P56" s="98"/>
      <c r="Q56" s="98"/>
      <c r="R56" s="98"/>
      <c r="S56" s="99"/>
    </row>
    <row r="57" spans="1:19" ht="73.5" customHeight="1">
      <c r="A57" s="70" t="s">
        <v>58</v>
      </c>
      <c r="B57" s="76" t="s">
        <v>106</v>
      </c>
      <c r="C57" s="76" t="s">
        <v>107</v>
      </c>
      <c r="D57" s="4" t="s">
        <v>98</v>
      </c>
      <c r="E57" s="4">
        <f>F57+I57+L57+O57</f>
        <v>49500</v>
      </c>
      <c r="F57" s="4">
        <v>40000</v>
      </c>
      <c r="G57" s="4">
        <v>0</v>
      </c>
      <c r="H57" s="4">
        <f>G57-F57</f>
        <v>-40000</v>
      </c>
      <c r="I57" s="4">
        <v>9500</v>
      </c>
      <c r="J57" s="4"/>
      <c r="K57" s="4">
        <f>J57-I57</f>
        <v>-9500</v>
      </c>
      <c r="L57" s="4"/>
      <c r="M57" s="4">
        <v>49500</v>
      </c>
      <c r="N57" s="4">
        <f>M57-L57</f>
        <v>49500</v>
      </c>
      <c r="O57" s="4"/>
      <c r="P57" s="4"/>
      <c r="Q57" s="4">
        <f>P57-O57</f>
        <v>0</v>
      </c>
      <c r="R57" s="4">
        <f>H57+K57+N57+Q57</f>
        <v>0</v>
      </c>
      <c r="S57" s="76" t="s">
        <v>243</v>
      </c>
    </row>
    <row r="58" spans="1:19" ht="73.5" customHeight="1">
      <c r="A58" s="71"/>
      <c r="B58" s="77"/>
      <c r="C58" s="77"/>
      <c r="D58" s="4" t="s">
        <v>46</v>
      </c>
      <c r="E58" s="4">
        <f>F58+I58+L58+O58</f>
        <v>20000</v>
      </c>
      <c r="F58" s="4"/>
      <c r="G58" s="4"/>
      <c r="H58" s="4"/>
      <c r="I58" s="4">
        <v>5000</v>
      </c>
      <c r="J58" s="4"/>
      <c r="K58" s="4">
        <f>J58-I58</f>
        <v>-5000</v>
      </c>
      <c r="L58" s="4">
        <v>7000</v>
      </c>
      <c r="M58" s="4">
        <v>10000</v>
      </c>
      <c r="N58" s="4">
        <f>M58-L58</f>
        <v>3000</v>
      </c>
      <c r="O58" s="4">
        <v>8000</v>
      </c>
      <c r="P58" s="4">
        <v>10000</v>
      </c>
      <c r="Q58" s="4">
        <f>P58-O58</f>
        <v>2000</v>
      </c>
      <c r="R58" s="4">
        <f>H58+K58+N58+Q58</f>
        <v>0</v>
      </c>
      <c r="S58" s="77"/>
    </row>
    <row r="59" spans="1:19" ht="73.5" customHeight="1">
      <c r="A59" s="72"/>
      <c r="B59" s="78"/>
      <c r="C59" s="78"/>
      <c r="D59" s="4" t="s">
        <v>44</v>
      </c>
      <c r="E59" s="4"/>
      <c r="F59" s="4"/>
      <c r="G59" s="4"/>
      <c r="H59" s="4"/>
      <c r="I59" s="4"/>
      <c r="J59" s="4"/>
      <c r="K59" s="4"/>
      <c r="L59" s="4"/>
      <c r="M59" s="4"/>
      <c r="N59" s="4"/>
      <c r="O59" s="4"/>
      <c r="P59" s="4"/>
      <c r="Q59" s="4"/>
      <c r="R59" s="4"/>
      <c r="S59" s="78"/>
    </row>
    <row r="60" spans="1:19" s="11" customFormat="1" ht="24" customHeight="1">
      <c r="A60" s="53" t="s">
        <v>52</v>
      </c>
      <c r="B60" s="116"/>
      <c r="C60" s="116"/>
      <c r="D60" s="4" t="s">
        <v>98</v>
      </c>
      <c r="E60" s="30">
        <f>E57</f>
        <v>49500</v>
      </c>
      <c r="F60" s="30">
        <f>F57</f>
        <v>40000</v>
      </c>
      <c r="G60" s="30">
        <f>G57</f>
        <v>0</v>
      </c>
      <c r="H60" s="30">
        <f aca="true" t="shared" si="24" ref="H60:H65">G60-F60</f>
        <v>-40000</v>
      </c>
      <c r="I60" s="30">
        <f aca="true" t="shared" si="25" ref="I60:J62">I57</f>
        <v>9500</v>
      </c>
      <c r="J60" s="30">
        <f t="shared" si="25"/>
        <v>0</v>
      </c>
      <c r="K60" s="30">
        <f aca="true" t="shared" si="26" ref="K60:K65">J60-I60</f>
        <v>-9500</v>
      </c>
      <c r="L60" s="30">
        <f aca="true" t="shared" si="27" ref="L60:M62">L57</f>
        <v>0</v>
      </c>
      <c r="M60" s="30">
        <f t="shared" si="27"/>
        <v>49500</v>
      </c>
      <c r="N60" s="30">
        <f aca="true" t="shared" si="28" ref="N60:N65">M60-L60</f>
        <v>49500</v>
      </c>
      <c r="O60" s="30">
        <f aca="true" t="shared" si="29" ref="O60:P62">O57</f>
        <v>0</v>
      </c>
      <c r="P60" s="30">
        <f t="shared" si="29"/>
        <v>0</v>
      </c>
      <c r="Q60" s="30">
        <f aca="true" t="shared" si="30" ref="Q60:Q65">P60-O60</f>
        <v>0</v>
      </c>
      <c r="R60" s="30">
        <f aca="true" t="shared" si="31" ref="R60:R65">H60+K60+N60+Q60</f>
        <v>0</v>
      </c>
      <c r="S60" s="81"/>
    </row>
    <row r="61" spans="1:19" s="11" customFormat="1" ht="24" customHeight="1">
      <c r="A61" s="54"/>
      <c r="B61" s="117"/>
      <c r="C61" s="117"/>
      <c r="D61" s="4" t="s">
        <v>46</v>
      </c>
      <c r="E61" s="30">
        <f aca="true" t="shared" si="32" ref="E61:G62">E58</f>
        <v>20000</v>
      </c>
      <c r="F61" s="30">
        <f t="shared" si="32"/>
        <v>0</v>
      </c>
      <c r="G61" s="30">
        <f t="shared" si="32"/>
        <v>0</v>
      </c>
      <c r="H61" s="30">
        <f t="shared" si="24"/>
        <v>0</v>
      </c>
      <c r="I61" s="30">
        <f t="shared" si="25"/>
        <v>5000</v>
      </c>
      <c r="J61" s="30">
        <f t="shared" si="25"/>
        <v>0</v>
      </c>
      <c r="K61" s="30">
        <f t="shared" si="26"/>
        <v>-5000</v>
      </c>
      <c r="L61" s="30">
        <f t="shared" si="27"/>
        <v>7000</v>
      </c>
      <c r="M61" s="30">
        <f t="shared" si="27"/>
        <v>10000</v>
      </c>
      <c r="N61" s="30">
        <f t="shared" si="28"/>
        <v>3000</v>
      </c>
      <c r="O61" s="30">
        <f t="shared" si="29"/>
        <v>8000</v>
      </c>
      <c r="P61" s="30">
        <f t="shared" si="29"/>
        <v>10000</v>
      </c>
      <c r="Q61" s="30">
        <f t="shared" si="30"/>
        <v>2000</v>
      </c>
      <c r="R61" s="30">
        <f t="shared" si="31"/>
        <v>0</v>
      </c>
      <c r="S61" s="82"/>
    </row>
    <row r="62" spans="1:19" s="11" customFormat="1" ht="24" customHeight="1">
      <c r="A62" s="48"/>
      <c r="B62" s="118"/>
      <c r="C62" s="118"/>
      <c r="D62" s="4" t="s">
        <v>44</v>
      </c>
      <c r="E62" s="30">
        <f t="shared" si="32"/>
        <v>0</v>
      </c>
      <c r="F62" s="30">
        <f t="shared" si="32"/>
        <v>0</v>
      </c>
      <c r="G62" s="30">
        <f t="shared" si="32"/>
        <v>0</v>
      </c>
      <c r="H62" s="30">
        <f t="shared" si="24"/>
        <v>0</v>
      </c>
      <c r="I62" s="30">
        <f t="shared" si="25"/>
        <v>0</v>
      </c>
      <c r="J62" s="30">
        <f t="shared" si="25"/>
        <v>0</v>
      </c>
      <c r="K62" s="30">
        <f t="shared" si="26"/>
        <v>0</v>
      </c>
      <c r="L62" s="30">
        <f t="shared" si="27"/>
        <v>0</v>
      </c>
      <c r="M62" s="30">
        <f t="shared" si="27"/>
        <v>0</v>
      </c>
      <c r="N62" s="30">
        <f t="shared" si="28"/>
        <v>0</v>
      </c>
      <c r="O62" s="30">
        <f t="shared" si="29"/>
        <v>0</v>
      </c>
      <c r="P62" s="30">
        <f t="shared" si="29"/>
        <v>0</v>
      </c>
      <c r="Q62" s="30">
        <f t="shared" si="30"/>
        <v>0</v>
      </c>
      <c r="R62" s="30">
        <f t="shared" si="31"/>
        <v>0</v>
      </c>
      <c r="S62" s="83"/>
    </row>
    <row r="63" spans="1:19" ht="27" customHeight="1">
      <c r="A63" s="91" t="s">
        <v>48</v>
      </c>
      <c r="B63" s="119"/>
      <c r="C63" s="119"/>
      <c r="D63" s="4" t="s">
        <v>98</v>
      </c>
      <c r="E63" s="9">
        <f aca="true" t="shared" si="33" ref="E63:G65">E53+E57</f>
        <v>459930</v>
      </c>
      <c r="F63" s="9">
        <f t="shared" si="33"/>
        <v>145500</v>
      </c>
      <c r="G63" s="9">
        <f t="shared" si="33"/>
        <v>0</v>
      </c>
      <c r="H63" s="9">
        <f t="shared" si="24"/>
        <v>-145500</v>
      </c>
      <c r="I63" s="9">
        <f aca="true" t="shared" si="34" ref="I63:J65">I53+I57</f>
        <v>111200</v>
      </c>
      <c r="J63" s="9">
        <f t="shared" si="34"/>
        <v>400</v>
      </c>
      <c r="K63" s="9">
        <f t="shared" si="26"/>
        <v>-110800</v>
      </c>
      <c r="L63" s="9">
        <f aca="true" t="shared" si="35" ref="L63:M65">L53+L57</f>
        <v>101700</v>
      </c>
      <c r="M63" s="9">
        <f t="shared" si="35"/>
        <v>256215</v>
      </c>
      <c r="N63" s="9">
        <f t="shared" si="28"/>
        <v>154515</v>
      </c>
      <c r="O63" s="9">
        <f aca="true" t="shared" si="36" ref="O63:P65">O53+O57</f>
        <v>101530</v>
      </c>
      <c r="P63" s="9">
        <f t="shared" si="36"/>
        <v>203315</v>
      </c>
      <c r="Q63" s="9">
        <f t="shared" si="30"/>
        <v>101785</v>
      </c>
      <c r="R63" s="9">
        <f t="shared" si="31"/>
        <v>0</v>
      </c>
      <c r="S63" s="100"/>
    </row>
    <row r="64" spans="1:19" ht="27" customHeight="1">
      <c r="A64" s="92"/>
      <c r="B64" s="120"/>
      <c r="C64" s="120"/>
      <c r="D64" s="4" t="s">
        <v>46</v>
      </c>
      <c r="E64" s="9">
        <f t="shared" si="33"/>
        <v>20000</v>
      </c>
      <c r="F64" s="9">
        <f t="shared" si="33"/>
        <v>0</v>
      </c>
      <c r="G64" s="9">
        <f t="shared" si="33"/>
        <v>0</v>
      </c>
      <c r="H64" s="9">
        <f t="shared" si="24"/>
        <v>0</v>
      </c>
      <c r="I64" s="9">
        <f t="shared" si="34"/>
        <v>5000</v>
      </c>
      <c r="J64" s="9">
        <f t="shared" si="34"/>
        <v>0</v>
      </c>
      <c r="K64" s="9">
        <f t="shared" si="26"/>
        <v>-5000</v>
      </c>
      <c r="L64" s="9">
        <f t="shared" si="35"/>
        <v>7000</v>
      </c>
      <c r="M64" s="9">
        <f t="shared" si="35"/>
        <v>10000</v>
      </c>
      <c r="N64" s="9">
        <f t="shared" si="28"/>
        <v>3000</v>
      </c>
      <c r="O64" s="9">
        <f t="shared" si="36"/>
        <v>8000</v>
      </c>
      <c r="P64" s="9">
        <f t="shared" si="36"/>
        <v>10000</v>
      </c>
      <c r="Q64" s="9">
        <f t="shared" si="30"/>
        <v>2000</v>
      </c>
      <c r="R64" s="9">
        <f t="shared" si="31"/>
        <v>0</v>
      </c>
      <c r="S64" s="101"/>
    </row>
    <row r="65" spans="1:19" ht="27" customHeight="1">
      <c r="A65" s="93"/>
      <c r="B65" s="121"/>
      <c r="C65" s="121"/>
      <c r="D65" s="4" t="s">
        <v>44</v>
      </c>
      <c r="E65" s="9">
        <f t="shared" si="33"/>
        <v>0</v>
      </c>
      <c r="F65" s="9">
        <f t="shared" si="33"/>
        <v>0</v>
      </c>
      <c r="G65" s="9">
        <f t="shared" si="33"/>
        <v>0</v>
      </c>
      <c r="H65" s="9">
        <f t="shared" si="24"/>
        <v>0</v>
      </c>
      <c r="I65" s="9">
        <f t="shared" si="34"/>
        <v>0</v>
      </c>
      <c r="J65" s="9">
        <f t="shared" si="34"/>
        <v>0</v>
      </c>
      <c r="K65" s="9">
        <f t="shared" si="26"/>
        <v>0</v>
      </c>
      <c r="L65" s="9">
        <f t="shared" si="35"/>
        <v>0</v>
      </c>
      <c r="M65" s="9">
        <f t="shared" si="35"/>
        <v>0</v>
      </c>
      <c r="N65" s="9">
        <f t="shared" si="28"/>
        <v>0</v>
      </c>
      <c r="O65" s="9">
        <f t="shared" si="36"/>
        <v>0</v>
      </c>
      <c r="P65" s="9">
        <f t="shared" si="36"/>
        <v>0</v>
      </c>
      <c r="Q65" s="9">
        <f t="shared" si="30"/>
        <v>0</v>
      </c>
      <c r="R65" s="9">
        <f t="shared" si="31"/>
        <v>0</v>
      </c>
      <c r="S65" s="102"/>
    </row>
    <row r="66" spans="1:19" ht="12.75">
      <c r="A66" s="60" t="s">
        <v>59</v>
      </c>
      <c r="B66" s="60"/>
      <c r="C66" s="60"/>
      <c r="D66" s="60"/>
      <c r="E66" s="60"/>
      <c r="F66" s="60"/>
      <c r="G66" s="60"/>
      <c r="H66" s="60"/>
      <c r="I66" s="60"/>
      <c r="J66" s="60"/>
      <c r="K66" s="60"/>
      <c r="L66" s="60"/>
      <c r="M66" s="60"/>
      <c r="N66" s="60"/>
      <c r="O66" s="60"/>
      <c r="P66" s="60"/>
      <c r="Q66" s="60"/>
      <c r="R66" s="60"/>
      <c r="S66" s="60"/>
    </row>
    <row r="67" spans="1:19" ht="12.75">
      <c r="A67" s="60" t="s">
        <v>60</v>
      </c>
      <c r="B67" s="60"/>
      <c r="C67" s="60"/>
      <c r="D67" s="60"/>
      <c r="E67" s="60"/>
      <c r="F67" s="60"/>
      <c r="G67" s="60"/>
      <c r="H67" s="60"/>
      <c r="I67" s="60"/>
      <c r="J67" s="60"/>
      <c r="K67" s="60"/>
      <c r="L67" s="60"/>
      <c r="M67" s="60"/>
      <c r="N67" s="60"/>
      <c r="O67" s="60"/>
      <c r="P67" s="60"/>
      <c r="Q67" s="60"/>
      <c r="R67" s="60"/>
      <c r="S67" s="60"/>
    </row>
    <row r="68" spans="1:19" ht="33.75" customHeight="1">
      <c r="A68" s="106" t="s">
        <v>61</v>
      </c>
      <c r="B68" s="61" t="s">
        <v>108</v>
      </c>
      <c r="C68" s="61" t="s">
        <v>237</v>
      </c>
      <c r="D68" s="4" t="s">
        <v>98</v>
      </c>
      <c r="E68" s="4">
        <f aca="true" t="shared" si="37" ref="E68:E73">F68+I68+L68+O68</f>
        <v>239280</v>
      </c>
      <c r="F68" s="4">
        <v>64800</v>
      </c>
      <c r="G68" s="4"/>
      <c r="H68" s="4">
        <f aca="true" t="shared" si="38" ref="H68:H76">G68-F68</f>
        <v>-64800</v>
      </c>
      <c r="I68" s="4">
        <v>69800</v>
      </c>
      <c r="J68" s="4"/>
      <c r="K68" s="4">
        <f aca="true" t="shared" si="39" ref="K68:K76">J68-I68</f>
        <v>-69800</v>
      </c>
      <c r="L68" s="4">
        <v>77160</v>
      </c>
      <c r="M68" s="4">
        <v>116302.7</v>
      </c>
      <c r="N68" s="4">
        <f aca="true" t="shared" si="40" ref="N68:N76">M68-L68</f>
        <v>39142.7</v>
      </c>
      <c r="O68" s="4">
        <v>27520</v>
      </c>
      <c r="P68" s="4">
        <v>74100</v>
      </c>
      <c r="Q68" s="4">
        <f aca="true" t="shared" si="41" ref="Q68:Q76">P68-O68</f>
        <v>46580</v>
      </c>
      <c r="R68" s="4">
        <f aca="true" t="shared" si="42" ref="R68:R76">H68+K68+N68+Q68</f>
        <v>-48877.3</v>
      </c>
      <c r="S68" s="76" t="s">
        <v>36</v>
      </c>
    </row>
    <row r="69" spans="1:19" ht="33.75" customHeight="1">
      <c r="A69" s="107"/>
      <c r="B69" s="80"/>
      <c r="C69" s="80"/>
      <c r="D69" s="4" t="s">
        <v>46</v>
      </c>
      <c r="E69" s="4">
        <f t="shared" si="37"/>
        <v>20000</v>
      </c>
      <c r="F69" s="4">
        <v>5000</v>
      </c>
      <c r="G69" s="4">
        <v>6203.8</v>
      </c>
      <c r="H69" s="4">
        <f t="shared" si="38"/>
        <v>1203.8000000000002</v>
      </c>
      <c r="I69" s="4">
        <v>5000</v>
      </c>
      <c r="J69" s="4"/>
      <c r="K69" s="4">
        <f t="shared" si="39"/>
        <v>-5000</v>
      </c>
      <c r="L69" s="4">
        <v>5000</v>
      </c>
      <c r="M69" s="4">
        <v>5000</v>
      </c>
      <c r="N69" s="4">
        <f t="shared" si="40"/>
        <v>0</v>
      </c>
      <c r="O69" s="4">
        <v>5000</v>
      </c>
      <c r="P69" s="4">
        <v>5000</v>
      </c>
      <c r="Q69" s="4">
        <f t="shared" si="41"/>
        <v>0</v>
      </c>
      <c r="R69" s="4">
        <f t="shared" si="42"/>
        <v>-3796.2</v>
      </c>
      <c r="S69" s="77"/>
    </row>
    <row r="70" spans="1:21" ht="33.75" customHeight="1">
      <c r="A70" s="108"/>
      <c r="B70" s="62"/>
      <c r="C70" s="62"/>
      <c r="D70" s="4" t="s">
        <v>44</v>
      </c>
      <c r="E70" s="4">
        <f t="shared" si="37"/>
        <v>28570</v>
      </c>
      <c r="F70" s="4">
        <v>5700</v>
      </c>
      <c r="G70" s="4">
        <v>384</v>
      </c>
      <c r="H70" s="4">
        <f t="shared" si="38"/>
        <v>-5316</v>
      </c>
      <c r="I70" s="4">
        <v>6950</v>
      </c>
      <c r="J70" s="4"/>
      <c r="K70" s="4">
        <f t="shared" si="39"/>
        <v>-6950</v>
      </c>
      <c r="L70" s="4">
        <v>7790</v>
      </c>
      <c r="M70" s="4">
        <v>7790</v>
      </c>
      <c r="N70" s="4">
        <f t="shared" si="40"/>
        <v>0</v>
      </c>
      <c r="O70" s="4">
        <v>8130</v>
      </c>
      <c r="P70" s="4">
        <v>8130</v>
      </c>
      <c r="Q70" s="4">
        <f t="shared" si="41"/>
        <v>0</v>
      </c>
      <c r="R70" s="4">
        <f t="shared" si="42"/>
        <v>-12266</v>
      </c>
      <c r="S70" s="78"/>
      <c r="U70" s="44"/>
    </row>
    <row r="71" spans="1:19" ht="80.25" customHeight="1">
      <c r="A71" s="106" t="s">
        <v>86</v>
      </c>
      <c r="B71" s="61" t="s">
        <v>171</v>
      </c>
      <c r="C71" s="61" t="s">
        <v>35</v>
      </c>
      <c r="D71" s="4" t="s">
        <v>98</v>
      </c>
      <c r="E71" s="4">
        <f t="shared" si="37"/>
        <v>25589</v>
      </c>
      <c r="F71" s="4">
        <v>8293</v>
      </c>
      <c r="G71" s="4">
        <v>2217.6</v>
      </c>
      <c r="H71" s="4">
        <f t="shared" si="38"/>
        <v>-6075.4</v>
      </c>
      <c r="I71" s="4">
        <v>10384</v>
      </c>
      <c r="J71" s="4"/>
      <c r="K71" s="4">
        <f t="shared" si="39"/>
        <v>-10384</v>
      </c>
      <c r="L71" s="4">
        <v>4352</v>
      </c>
      <c r="M71" s="4">
        <v>21173.5</v>
      </c>
      <c r="N71" s="4">
        <f t="shared" si="40"/>
        <v>16821.5</v>
      </c>
      <c r="O71" s="4">
        <v>2560</v>
      </c>
      <c r="P71" s="4">
        <v>2560</v>
      </c>
      <c r="Q71" s="4">
        <f t="shared" si="41"/>
        <v>0</v>
      </c>
      <c r="R71" s="4">
        <f t="shared" si="42"/>
        <v>362.09999999999854</v>
      </c>
      <c r="S71" s="76" t="s">
        <v>36</v>
      </c>
    </row>
    <row r="72" spans="1:19" ht="80.25" customHeight="1">
      <c r="A72" s="107"/>
      <c r="B72" s="80"/>
      <c r="C72" s="80"/>
      <c r="D72" s="4" t="s">
        <v>46</v>
      </c>
      <c r="E72" s="4">
        <f t="shared" si="37"/>
        <v>0</v>
      </c>
      <c r="F72" s="4"/>
      <c r="G72" s="4">
        <v>264</v>
      </c>
      <c r="H72" s="4">
        <f t="shared" si="38"/>
        <v>264</v>
      </c>
      <c r="I72" s="4"/>
      <c r="J72" s="4"/>
      <c r="K72" s="4">
        <f t="shared" si="39"/>
        <v>0</v>
      </c>
      <c r="L72" s="4"/>
      <c r="M72" s="4"/>
      <c r="N72" s="4">
        <f t="shared" si="40"/>
        <v>0</v>
      </c>
      <c r="O72" s="4"/>
      <c r="P72" s="4"/>
      <c r="Q72" s="4">
        <f t="shared" si="41"/>
        <v>0</v>
      </c>
      <c r="R72" s="4">
        <f t="shared" si="42"/>
        <v>264</v>
      </c>
      <c r="S72" s="77"/>
    </row>
    <row r="73" spans="1:19" ht="80.25" customHeight="1">
      <c r="A73" s="108"/>
      <c r="B73" s="62"/>
      <c r="C73" s="62"/>
      <c r="D73" s="4" t="s">
        <v>44</v>
      </c>
      <c r="E73" s="4">
        <f t="shared" si="37"/>
        <v>6397</v>
      </c>
      <c r="F73" s="4">
        <v>2073</v>
      </c>
      <c r="G73" s="4"/>
      <c r="H73" s="4">
        <f t="shared" si="38"/>
        <v>-2073</v>
      </c>
      <c r="I73" s="4">
        <v>2596</v>
      </c>
      <c r="J73" s="4"/>
      <c r="K73" s="4">
        <f t="shared" si="39"/>
        <v>-2596</v>
      </c>
      <c r="L73" s="4">
        <v>1088</v>
      </c>
      <c r="M73" s="4">
        <v>1088</v>
      </c>
      <c r="N73" s="4">
        <f t="shared" si="40"/>
        <v>0</v>
      </c>
      <c r="O73" s="4">
        <v>640</v>
      </c>
      <c r="P73" s="4">
        <v>640</v>
      </c>
      <c r="Q73" s="4">
        <f t="shared" si="41"/>
        <v>0</v>
      </c>
      <c r="R73" s="4">
        <f t="shared" si="42"/>
        <v>-4669</v>
      </c>
      <c r="S73" s="78"/>
    </row>
    <row r="74" spans="1:19" s="11" customFormat="1" ht="25.5" customHeight="1">
      <c r="A74" s="53" t="s">
        <v>52</v>
      </c>
      <c r="B74" s="154"/>
      <c r="C74" s="154"/>
      <c r="D74" s="4" t="s">
        <v>98</v>
      </c>
      <c r="E74" s="9">
        <f>E68+E71</f>
        <v>264869</v>
      </c>
      <c r="F74" s="9">
        <f>F68+F71</f>
        <v>73093</v>
      </c>
      <c r="G74" s="9">
        <f>G68+G71</f>
        <v>2217.6</v>
      </c>
      <c r="H74" s="9">
        <f t="shared" si="38"/>
        <v>-70875.4</v>
      </c>
      <c r="I74" s="9">
        <f aca="true" t="shared" si="43" ref="I74:J76">I68+I71</f>
        <v>80184</v>
      </c>
      <c r="J74" s="9">
        <f t="shared" si="43"/>
        <v>0</v>
      </c>
      <c r="K74" s="9">
        <f t="shared" si="39"/>
        <v>-80184</v>
      </c>
      <c r="L74" s="9">
        <f aca="true" t="shared" si="44" ref="L74:M76">L68+L71</f>
        <v>81512</v>
      </c>
      <c r="M74" s="9">
        <f t="shared" si="44"/>
        <v>137476.2</v>
      </c>
      <c r="N74" s="9">
        <f t="shared" si="40"/>
        <v>55964.20000000001</v>
      </c>
      <c r="O74" s="9">
        <f aca="true" t="shared" si="45" ref="O74:P76">O68+O71</f>
        <v>30080</v>
      </c>
      <c r="P74" s="9">
        <f t="shared" si="45"/>
        <v>76660</v>
      </c>
      <c r="Q74" s="9">
        <f t="shared" si="41"/>
        <v>46580</v>
      </c>
      <c r="R74" s="9">
        <f t="shared" si="42"/>
        <v>-48515.19999999998</v>
      </c>
      <c r="S74" s="8"/>
    </row>
    <row r="75" spans="1:19" s="11" customFormat="1" ht="25.5" customHeight="1">
      <c r="A75" s="54"/>
      <c r="B75" s="155"/>
      <c r="C75" s="155"/>
      <c r="D75" s="4" t="s">
        <v>46</v>
      </c>
      <c r="E75" s="9">
        <f aca="true" t="shared" si="46" ref="E75:G76">E69+E72</f>
        <v>20000</v>
      </c>
      <c r="F75" s="9">
        <f t="shared" si="46"/>
        <v>5000</v>
      </c>
      <c r="G75" s="9">
        <f t="shared" si="46"/>
        <v>6467.8</v>
      </c>
      <c r="H75" s="9">
        <f t="shared" si="38"/>
        <v>1467.8000000000002</v>
      </c>
      <c r="I75" s="9">
        <f t="shared" si="43"/>
        <v>5000</v>
      </c>
      <c r="J75" s="9">
        <f t="shared" si="43"/>
        <v>0</v>
      </c>
      <c r="K75" s="9">
        <f t="shared" si="39"/>
        <v>-5000</v>
      </c>
      <c r="L75" s="9">
        <f t="shared" si="44"/>
        <v>5000</v>
      </c>
      <c r="M75" s="9">
        <f t="shared" si="44"/>
        <v>5000</v>
      </c>
      <c r="N75" s="9">
        <f t="shared" si="40"/>
        <v>0</v>
      </c>
      <c r="O75" s="9">
        <f t="shared" si="45"/>
        <v>5000</v>
      </c>
      <c r="P75" s="9">
        <f t="shared" si="45"/>
        <v>5000</v>
      </c>
      <c r="Q75" s="9">
        <f t="shared" si="41"/>
        <v>0</v>
      </c>
      <c r="R75" s="9">
        <f t="shared" si="42"/>
        <v>-3532.2</v>
      </c>
      <c r="S75" s="8"/>
    </row>
    <row r="76" spans="1:19" s="11" customFormat="1" ht="25.5" customHeight="1">
      <c r="A76" s="48"/>
      <c r="B76" s="156"/>
      <c r="C76" s="156"/>
      <c r="D76" s="4" t="s">
        <v>44</v>
      </c>
      <c r="E76" s="9">
        <f t="shared" si="46"/>
        <v>34967</v>
      </c>
      <c r="F76" s="9">
        <f t="shared" si="46"/>
        <v>7773</v>
      </c>
      <c r="G76" s="9">
        <f t="shared" si="46"/>
        <v>384</v>
      </c>
      <c r="H76" s="9">
        <f t="shared" si="38"/>
        <v>-7389</v>
      </c>
      <c r="I76" s="9">
        <f t="shared" si="43"/>
        <v>9546</v>
      </c>
      <c r="J76" s="9">
        <f t="shared" si="43"/>
        <v>0</v>
      </c>
      <c r="K76" s="9">
        <f t="shared" si="39"/>
        <v>-9546</v>
      </c>
      <c r="L76" s="9">
        <f t="shared" si="44"/>
        <v>8878</v>
      </c>
      <c r="M76" s="9">
        <f t="shared" si="44"/>
        <v>8878</v>
      </c>
      <c r="N76" s="9">
        <f t="shared" si="40"/>
        <v>0</v>
      </c>
      <c r="O76" s="9">
        <f t="shared" si="45"/>
        <v>8770</v>
      </c>
      <c r="P76" s="9">
        <f t="shared" si="45"/>
        <v>8770</v>
      </c>
      <c r="Q76" s="9">
        <f t="shared" si="41"/>
        <v>0</v>
      </c>
      <c r="R76" s="9">
        <f t="shared" si="42"/>
        <v>-16935</v>
      </c>
      <c r="S76" s="10"/>
    </row>
    <row r="77" spans="1:19" ht="12.75">
      <c r="A77" s="103" t="s">
        <v>62</v>
      </c>
      <c r="B77" s="104"/>
      <c r="C77" s="104"/>
      <c r="D77" s="104"/>
      <c r="E77" s="104"/>
      <c r="F77" s="104"/>
      <c r="G77" s="104"/>
      <c r="H77" s="104"/>
      <c r="I77" s="104"/>
      <c r="J77" s="104"/>
      <c r="K77" s="104"/>
      <c r="L77" s="104"/>
      <c r="M77" s="104"/>
      <c r="N77" s="104"/>
      <c r="O77" s="104"/>
      <c r="P77" s="104"/>
      <c r="Q77" s="104"/>
      <c r="R77" s="104"/>
      <c r="S77" s="105"/>
    </row>
    <row r="78" spans="1:19" ht="27.75" customHeight="1">
      <c r="A78" s="70" t="s">
        <v>66</v>
      </c>
      <c r="B78" s="61" t="s">
        <v>245</v>
      </c>
      <c r="C78" s="61" t="s">
        <v>109</v>
      </c>
      <c r="D78" s="4" t="s">
        <v>98</v>
      </c>
      <c r="E78" s="4">
        <f>F78+I78+L78+O78</f>
        <v>48718</v>
      </c>
      <c r="F78" s="4">
        <v>13644</v>
      </c>
      <c r="G78" s="4"/>
      <c r="H78" s="4">
        <f>G78-F78</f>
        <v>-13644</v>
      </c>
      <c r="I78" s="4">
        <v>11066</v>
      </c>
      <c r="J78" s="5"/>
      <c r="K78" s="4">
        <f aca="true" t="shared" si="47" ref="K78:K92">J78-I78</f>
        <v>-11066</v>
      </c>
      <c r="L78" s="4">
        <v>24008</v>
      </c>
      <c r="M78" s="4">
        <v>13644</v>
      </c>
      <c r="N78" s="4">
        <f aca="true" t="shared" si="48" ref="N78:N92">M78-L78</f>
        <v>-10364</v>
      </c>
      <c r="O78" s="4"/>
      <c r="P78" s="4">
        <v>35074</v>
      </c>
      <c r="Q78" s="4">
        <f aca="true" t="shared" si="49" ref="Q78:Q92">P78-O78</f>
        <v>35074</v>
      </c>
      <c r="R78" s="28">
        <f>H78+K78+N78+Q78</f>
        <v>0</v>
      </c>
      <c r="S78" s="84" t="s">
        <v>177</v>
      </c>
    </row>
    <row r="79" spans="1:19" ht="27.75" customHeight="1">
      <c r="A79" s="71"/>
      <c r="B79" s="80"/>
      <c r="C79" s="80"/>
      <c r="D79" s="4" t="s">
        <v>46</v>
      </c>
      <c r="E79" s="4">
        <f aca="true" t="shared" si="50" ref="E79:E92">F79+I79+L79+O79</f>
        <v>5412</v>
      </c>
      <c r="F79" s="4">
        <v>1516</v>
      </c>
      <c r="G79" s="4"/>
      <c r="H79" s="4">
        <f aca="true" t="shared" si="51" ref="H79:H95">G79-F79</f>
        <v>-1516</v>
      </c>
      <c r="I79" s="4">
        <v>1229</v>
      </c>
      <c r="J79" s="5"/>
      <c r="K79" s="4">
        <f t="shared" si="47"/>
        <v>-1229</v>
      </c>
      <c r="L79" s="4">
        <v>2667</v>
      </c>
      <c r="M79" s="4">
        <v>1516</v>
      </c>
      <c r="N79" s="4">
        <f t="shared" si="48"/>
        <v>-1151</v>
      </c>
      <c r="O79" s="4"/>
      <c r="P79" s="4">
        <v>3896</v>
      </c>
      <c r="Q79" s="4">
        <f t="shared" si="49"/>
        <v>3896</v>
      </c>
      <c r="R79" s="28">
        <f aca="true" t="shared" si="52" ref="R79:R98">H79+K79+N79+Q79</f>
        <v>0</v>
      </c>
      <c r="S79" s="85"/>
    </row>
    <row r="80" spans="1:19" ht="27.75" customHeight="1">
      <c r="A80" s="72"/>
      <c r="B80" s="62"/>
      <c r="C80" s="62"/>
      <c r="D80" s="4" t="s">
        <v>44</v>
      </c>
      <c r="E80" s="4">
        <f t="shared" si="50"/>
        <v>0</v>
      </c>
      <c r="F80" s="4"/>
      <c r="G80" s="6"/>
      <c r="H80" s="4">
        <f t="shared" si="51"/>
        <v>0</v>
      </c>
      <c r="I80" s="4"/>
      <c r="J80" s="4"/>
      <c r="K80" s="4">
        <f t="shared" si="47"/>
        <v>0</v>
      </c>
      <c r="L80" s="4"/>
      <c r="M80" s="4"/>
      <c r="N80" s="4">
        <f t="shared" si="48"/>
        <v>0</v>
      </c>
      <c r="O80" s="6"/>
      <c r="P80" s="6"/>
      <c r="Q80" s="4">
        <f t="shared" si="49"/>
        <v>0</v>
      </c>
      <c r="R80" s="28">
        <f t="shared" si="52"/>
        <v>0</v>
      </c>
      <c r="S80" s="86"/>
    </row>
    <row r="81" spans="1:19" ht="24.75" customHeight="1">
      <c r="A81" s="70" t="s">
        <v>63</v>
      </c>
      <c r="B81" s="61" t="s">
        <v>110</v>
      </c>
      <c r="C81" s="61" t="s">
        <v>109</v>
      </c>
      <c r="D81" s="4" t="s">
        <v>98</v>
      </c>
      <c r="E81" s="4">
        <f t="shared" si="50"/>
        <v>5400</v>
      </c>
      <c r="F81" s="4">
        <v>5400</v>
      </c>
      <c r="G81" s="4"/>
      <c r="H81" s="4">
        <f t="shared" si="51"/>
        <v>-5400</v>
      </c>
      <c r="I81" s="4"/>
      <c r="J81" s="4"/>
      <c r="K81" s="4">
        <f t="shared" si="47"/>
        <v>0</v>
      </c>
      <c r="L81" s="4"/>
      <c r="M81" s="4">
        <v>5400</v>
      </c>
      <c r="N81" s="4">
        <f t="shared" si="48"/>
        <v>5400</v>
      </c>
      <c r="O81" s="4"/>
      <c r="P81" s="4"/>
      <c r="Q81" s="4">
        <f t="shared" si="49"/>
        <v>0</v>
      </c>
      <c r="R81" s="28">
        <f t="shared" si="52"/>
        <v>0</v>
      </c>
      <c r="S81" s="84" t="s">
        <v>177</v>
      </c>
    </row>
    <row r="82" spans="1:19" ht="24.75" customHeight="1">
      <c r="A82" s="71"/>
      <c r="B82" s="80"/>
      <c r="C82" s="80"/>
      <c r="D82" s="4" t="s">
        <v>46</v>
      </c>
      <c r="E82" s="4">
        <f t="shared" si="50"/>
        <v>600</v>
      </c>
      <c r="F82" s="4">
        <v>600</v>
      </c>
      <c r="G82" s="4"/>
      <c r="H82" s="4">
        <f t="shared" si="51"/>
        <v>-600</v>
      </c>
      <c r="I82" s="4"/>
      <c r="J82" s="4"/>
      <c r="K82" s="4">
        <f t="shared" si="47"/>
        <v>0</v>
      </c>
      <c r="L82" s="4"/>
      <c r="M82" s="4">
        <v>600</v>
      </c>
      <c r="N82" s="4">
        <f t="shared" si="48"/>
        <v>600</v>
      </c>
      <c r="O82" s="4"/>
      <c r="P82" s="4"/>
      <c r="Q82" s="4">
        <f t="shared" si="49"/>
        <v>0</v>
      </c>
      <c r="R82" s="28">
        <f t="shared" si="52"/>
        <v>0</v>
      </c>
      <c r="S82" s="85"/>
    </row>
    <row r="83" spans="1:19" ht="24.75" customHeight="1">
      <c r="A83" s="72"/>
      <c r="B83" s="62"/>
      <c r="C83" s="62"/>
      <c r="D83" s="4" t="s">
        <v>44</v>
      </c>
      <c r="E83" s="4">
        <f t="shared" si="50"/>
        <v>0</v>
      </c>
      <c r="F83" s="4"/>
      <c r="G83" s="6"/>
      <c r="H83" s="4">
        <f t="shared" si="51"/>
        <v>0</v>
      </c>
      <c r="I83" s="6"/>
      <c r="J83" s="6"/>
      <c r="K83" s="4">
        <f t="shared" si="47"/>
        <v>0</v>
      </c>
      <c r="L83" s="6"/>
      <c r="M83" s="4"/>
      <c r="N83" s="4">
        <f t="shared" si="48"/>
        <v>0</v>
      </c>
      <c r="O83" s="4"/>
      <c r="P83" s="4"/>
      <c r="Q83" s="4">
        <f t="shared" si="49"/>
        <v>0</v>
      </c>
      <c r="R83" s="28">
        <f t="shared" si="52"/>
        <v>0</v>
      </c>
      <c r="S83" s="86"/>
    </row>
    <row r="84" spans="1:19" ht="27" customHeight="1">
      <c r="A84" s="70" t="s">
        <v>64</v>
      </c>
      <c r="B84" s="61" t="s">
        <v>110</v>
      </c>
      <c r="C84" s="61" t="s">
        <v>109</v>
      </c>
      <c r="D84" s="4" t="s">
        <v>98</v>
      </c>
      <c r="E84" s="4">
        <f t="shared" si="50"/>
        <v>3252.6</v>
      </c>
      <c r="F84" s="4"/>
      <c r="G84" s="4"/>
      <c r="H84" s="4">
        <f t="shared" si="51"/>
        <v>0</v>
      </c>
      <c r="I84" s="4">
        <v>2340</v>
      </c>
      <c r="J84" s="4"/>
      <c r="K84" s="4">
        <f t="shared" si="47"/>
        <v>-2340</v>
      </c>
      <c r="L84" s="4">
        <v>912.6</v>
      </c>
      <c r="M84" s="4">
        <v>3252.6</v>
      </c>
      <c r="N84" s="4">
        <f t="shared" si="48"/>
        <v>2340</v>
      </c>
      <c r="O84" s="4"/>
      <c r="P84" s="4"/>
      <c r="Q84" s="4">
        <f t="shared" si="49"/>
        <v>0</v>
      </c>
      <c r="R84" s="28">
        <f t="shared" si="52"/>
        <v>0</v>
      </c>
      <c r="S84" s="84" t="s">
        <v>177</v>
      </c>
    </row>
    <row r="85" spans="1:19" ht="27" customHeight="1">
      <c r="A85" s="71"/>
      <c r="B85" s="80"/>
      <c r="C85" s="80"/>
      <c r="D85" s="4" t="s">
        <v>46</v>
      </c>
      <c r="E85" s="4">
        <f t="shared" si="50"/>
        <v>361.4</v>
      </c>
      <c r="F85" s="4"/>
      <c r="G85" s="4"/>
      <c r="H85" s="4">
        <f t="shared" si="51"/>
        <v>0</v>
      </c>
      <c r="I85" s="4">
        <v>260</v>
      </c>
      <c r="J85" s="4"/>
      <c r="K85" s="4">
        <f t="shared" si="47"/>
        <v>-260</v>
      </c>
      <c r="L85" s="4">
        <v>101.4</v>
      </c>
      <c r="M85" s="4">
        <v>361.4</v>
      </c>
      <c r="N85" s="4">
        <f t="shared" si="48"/>
        <v>260</v>
      </c>
      <c r="O85" s="4"/>
      <c r="P85" s="4"/>
      <c r="Q85" s="4">
        <f t="shared" si="49"/>
        <v>0</v>
      </c>
      <c r="R85" s="28">
        <f t="shared" si="52"/>
        <v>0</v>
      </c>
      <c r="S85" s="85"/>
    </row>
    <row r="86" spans="1:19" ht="27" customHeight="1">
      <c r="A86" s="72"/>
      <c r="B86" s="62"/>
      <c r="C86" s="62"/>
      <c r="D86" s="4" t="s">
        <v>44</v>
      </c>
      <c r="E86" s="4">
        <f t="shared" si="50"/>
        <v>0</v>
      </c>
      <c r="F86" s="45"/>
      <c r="G86" s="45"/>
      <c r="H86" s="4">
        <f t="shared" si="51"/>
        <v>0</v>
      </c>
      <c r="I86" s="4"/>
      <c r="J86" s="45"/>
      <c r="K86" s="4">
        <f t="shared" si="47"/>
        <v>0</v>
      </c>
      <c r="L86" s="45"/>
      <c r="M86" s="4"/>
      <c r="N86" s="4">
        <f t="shared" si="48"/>
        <v>0</v>
      </c>
      <c r="O86" s="4"/>
      <c r="P86" s="4"/>
      <c r="Q86" s="4">
        <f t="shared" si="49"/>
        <v>0</v>
      </c>
      <c r="R86" s="28">
        <f t="shared" si="52"/>
        <v>0</v>
      </c>
      <c r="S86" s="86"/>
    </row>
    <row r="87" spans="1:19" ht="26.25" customHeight="1">
      <c r="A87" s="70" t="s">
        <v>67</v>
      </c>
      <c r="B87" s="61" t="s">
        <v>244</v>
      </c>
      <c r="C87" s="61" t="s">
        <v>112</v>
      </c>
      <c r="D87" s="4" t="s">
        <v>98</v>
      </c>
      <c r="E87" s="4">
        <f t="shared" si="50"/>
        <v>38378.7</v>
      </c>
      <c r="F87" s="4">
        <v>7382.8</v>
      </c>
      <c r="G87" s="4"/>
      <c r="H87" s="4">
        <f t="shared" si="51"/>
        <v>-7382.8</v>
      </c>
      <c r="I87" s="4">
        <v>15639.2</v>
      </c>
      <c r="J87" s="4"/>
      <c r="K87" s="4">
        <f t="shared" si="47"/>
        <v>-15639.2</v>
      </c>
      <c r="L87" s="4">
        <v>15356.7</v>
      </c>
      <c r="M87" s="4">
        <v>15356.7</v>
      </c>
      <c r="N87" s="4">
        <f t="shared" si="48"/>
        <v>0</v>
      </c>
      <c r="O87" s="4"/>
      <c r="P87" s="4">
        <v>23022</v>
      </c>
      <c r="Q87" s="4">
        <f t="shared" si="49"/>
        <v>23022</v>
      </c>
      <c r="R87" s="28">
        <f t="shared" si="52"/>
        <v>0</v>
      </c>
      <c r="S87" s="84" t="s">
        <v>177</v>
      </c>
    </row>
    <row r="88" spans="1:19" ht="26.25" customHeight="1">
      <c r="A88" s="71"/>
      <c r="B88" s="80"/>
      <c r="C88" s="80"/>
      <c r="D88" s="4" t="s">
        <v>46</v>
      </c>
      <c r="E88" s="4">
        <f t="shared" si="50"/>
        <v>2019.8</v>
      </c>
      <c r="F88" s="4">
        <v>388.5</v>
      </c>
      <c r="G88" s="4"/>
      <c r="H88" s="4">
        <f t="shared" si="51"/>
        <v>-388.5</v>
      </c>
      <c r="I88" s="4">
        <v>823.1</v>
      </c>
      <c r="J88" s="4"/>
      <c r="K88" s="4">
        <f t="shared" si="47"/>
        <v>-823.1</v>
      </c>
      <c r="L88" s="4">
        <v>808.2</v>
      </c>
      <c r="M88" s="4">
        <v>808.2</v>
      </c>
      <c r="N88" s="4">
        <f t="shared" si="48"/>
        <v>0</v>
      </c>
      <c r="O88" s="4"/>
      <c r="P88" s="4">
        <v>1211.6</v>
      </c>
      <c r="Q88" s="4">
        <f t="shared" si="49"/>
        <v>1211.6</v>
      </c>
      <c r="R88" s="28">
        <f t="shared" si="52"/>
        <v>0</v>
      </c>
      <c r="S88" s="85"/>
    </row>
    <row r="89" spans="1:19" ht="26.25" customHeight="1">
      <c r="A89" s="72"/>
      <c r="B89" s="62"/>
      <c r="C89" s="62"/>
      <c r="D89" s="4" t="s">
        <v>44</v>
      </c>
      <c r="E89" s="4">
        <f t="shared" si="50"/>
        <v>0</v>
      </c>
      <c r="F89" s="4"/>
      <c r="G89" s="6"/>
      <c r="H89" s="4">
        <f t="shared" si="51"/>
        <v>0</v>
      </c>
      <c r="I89" s="45"/>
      <c r="J89" s="45"/>
      <c r="K89" s="4">
        <f t="shared" si="47"/>
        <v>0</v>
      </c>
      <c r="L89" s="6"/>
      <c r="M89" s="4"/>
      <c r="N89" s="4">
        <f t="shared" si="48"/>
        <v>0</v>
      </c>
      <c r="O89" s="4"/>
      <c r="P89" s="4"/>
      <c r="Q89" s="4">
        <f t="shared" si="49"/>
        <v>0</v>
      </c>
      <c r="R89" s="28">
        <f t="shared" si="52"/>
        <v>0</v>
      </c>
      <c r="S89" s="86"/>
    </row>
    <row r="90" spans="1:19" ht="27" customHeight="1">
      <c r="A90" s="70" t="s">
        <v>65</v>
      </c>
      <c r="B90" s="61" t="s">
        <v>111</v>
      </c>
      <c r="C90" s="61" t="s">
        <v>112</v>
      </c>
      <c r="D90" s="4" t="s">
        <v>98</v>
      </c>
      <c r="E90" s="4">
        <f t="shared" si="50"/>
        <v>0</v>
      </c>
      <c r="F90" s="4"/>
      <c r="G90" s="4"/>
      <c r="H90" s="4">
        <f t="shared" si="51"/>
        <v>0</v>
      </c>
      <c r="I90" s="5"/>
      <c r="J90" s="5"/>
      <c r="K90" s="4">
        <f t="shared" si="47"/>
        <v>0</v>
      </c>
      <c r="L90" s="4"/>
      <c r="M90" s="4"/>
      <c r="N90" s="4">
        <f t="shared" si="48"/>
        <v>0</v>
      </c>
      <c r="O90" s="4"/>
      <c r="P90" s="4"/>
      <c r="Q90" s="4">
        <f t="shared" si="49"/>
        <v>0</v>
      </c>
      <c r="R90" s="28">
        <f t="shared" si="52"/>
        <v>0</v>
      </c>
      <c r="S90" s="84" t="s">
        <v>178</v>
      </c>
    </row>
    <row r="91" spans="1:19" ht="27" customHeight="1">
      <c r="A91" s="71"/>
      <c r="B91" s="80"/>
      <c r="C91" s="80"/>
      <c r="D91" s="4" t="s">
        <v>46</v>
      </c>
      <c r="E91" s="4">
        <f t="shared" si="50"/>
        <v>15000</v>
      </c>
      <c r="F91" s="4"/>
      <c r="G91" s="4"/>
      <c r="H91" s="4">
        <f t="shared" si="51"/>
        <v>0</v>
      </c>
      <c r="I91" s="4">
        <v>5000</v>
      </c>
      <c r="J91" s="4">
        <v>5000</v>
      </c>
      <c r="K91" s="4">
        <f t="shared" si="47"/>
        <v>0</v>
      </c>
      <c r="L91" s="4">
        <v>10000</v>
      </c>
      <c r="M91" s="4">
        <v>10000</v>
      </c>
      <c r="N91" s="4">
        <f t="shared" si="48"/>
        <v>0</v>
      </c>
      <c r="O91" s="4"/>
      <c r="P91" s="4"/>
      <c r="Q91" s="4">
        <f t="shared" si="49"/>
        <v>0</v>
      </c>
      <c r="R91" s="28">
        <f t="shared" si="52"/>
        <v>0</v>
      </c>
      <c r="S91" s="85"/>
    </row>
    <row r="92" spans="1:19" ht="27" customHeight="1">
      <c r="A92" s="72"/>
      <c r="B92" s="62"/>
      <c r="C92" s="62"/>
      <c r="D92" s="4" t="s">
        <v>44</v>
      </c>
      <c r="E92" s="4">
        <f t="shared" si="50"/>
        <v>41890.4</v>
      </c>
      <c r="F92" s="6"/>
      <c r="G92" s="6"/>
      <c r="H92" s="4">
        <f t="shared" si="51"/>
        <v>0</v>
      </c>
      <c r="I92" s="4">
        <v>13963.5</v>
      </c>
      <c r="J92" s="4">
        <v>13963.5</v>
      </c>
      <c r="K92" s="4">
        <f t="shared" si="47"/>
        <v>0</v>
      </c>
      <c r="L92" s="4">
        <v>27926.9</v>
      </c>
      <c r="M92" s="4">
        <v>27926.9</v>
      </c>
      <c r="N92" s="4">
        <f t="shared" si="48"/>
        <v>0</v>
      </c>
      <c r="O92" s="6"/>
      <c r="P92" s="6"/>
      <c r="Q92" s="4">
        <f t="shared" si="49"/>
        <v>0</v>
      </c>
      <c r="R92" s="28">
        <f t="shared" si="52"/>
        <v>0</v>
      </c>
      <c r="S92" s="86"/>
    </row>
    <row r="93" spans="1:19" s="11" customFormat="1" ht="32.25" customHeight="1">
      <c r="A93" s="53" t="s">
        <v>52</v>
      </c>
      <c r="B93" s="49" t="s">
        <v>113</v>
      </c>
      <c r="C93" s="47"/>
      <c r="D93" s="4" t="s">
        <v>98</v>
      </c>
      <c r="E93" s="9">
        <f>E78+E81+E84+E87+E90</f>
        <v>95749.29999999999</v>
      </c>
      <c r="F93" s="9">
        <f>F78+F81+F84+F87+F90</f>
        <v>26426.8</v>
      </c>
      <c r="G93" s="9">
        <f>G78+G81+G84+G87+G90</f>
        <v>0</v>
      </c>
      <c r="H93" s="9">
        <f t="shared" si="51"/>
        <v>-26426.8</v>
      </c>
      <c r="I93" s="9">
        <f aca="true" t="shared" si="53" ref="I93:J95">I78+I81+I84+I87+I90</f>
        <v>29045.2</v>
      </c>
      <c r="J93" s="9">
        <f>J78+J81+J84+J87+J90</f>
        <v>0</v>
      </c>
      <c r="K93" s="9">
        <f aca="true" t="shared" si="54" ref="K93:K98">J93-I93</f>
        <v>-29045.2</v>
      </c>
      <c r="L93" s="9">
        <f aca="true" t="shared" si="55" ref="L93:M95">L78+L81+L84+L87+L90</f>
        <v>40277.3</v>
      </c>
      <c r="M93" s="9">
        <f>M78+M81+M84+M87+M90</f>
        <v>37653.3</v>
      </c>
      <c r="N93" s="9">
        <f aca="true" t="shared" si="56" ref="N93:N98">M93-L93</f>
        <v>-2624</v>
      </c>
      <c r="O93" s="9">
        <f aca="true" t="shared" si="57" ref="O93:P95">O78+O81+O84+O87+O90</f>
        <v>0</v>
      </c>
      <c r="P93" s="9">
        <f>P78+P81+P84+P87+P90</f>
        <v>58096</v>
      </c>
      <c r="Q93" s="9">
        <f aca="true" t="shared" si="58" ref="Q93:Q98">P93-O93</f>
        <v>58096</v>
      </c>
      <c r="R93" s="33">
        <f>H93+K93+N93+Q93</f>
        <v>0</v>
      </c>
      <c r="S93" s="50"/>
    </row>
    <row r="94" spans="1:19" s="11" customFormat="1" ht="32.25" customHeight="1">
      <c r="A94" s="54"/>
      <c r="B94" s="87"/>
      <c r="C94" s="88"/>
      <c r="D94" s="4" t="s">
        <v>46</v>
      </c>
      <c r="E94" s="9">
        <f aca="true" t="shared" si="59" ref="E94:G95">E79+E82+E85+E88+E91</f>
        <v>23393.199999999997</v>
      </c>
      <c r="F94" s="9">
        <f t="shared" si="59"/>
        <v>2504.5</v>
      </c>
      <c r="G94" s="9">
        <f t="shared" si="59"/>
        <v>0</v>
      </c>
      <c r="H94" s="9">
        <f t="shared" si="51"/>
        <v>-2504.5</v>
      </c>
      <c r="I94" s="9">
        <f t="shared" si="53"/>
        <v>7312.1</v>
      </c>
      <c r="J94" s="9">
        <f>J79+J82+J85+J88+J91</f>
        <v>5000</v>
      </c>
      <c r="K94" s="9">
        <f t="shared" si="54"/>
        <v>-2312.1000000000004</v>
      </c>
      <c r="L94" s="9">
        <f t="shared" si="55"/>
        <v>13576.6</v>
      </c>
      <c r="M94" s="9">
        <f>M79+M82+M85+M88+M91</f>
        <v>13285.6</v>
      </c>
      <c r="N94" s="9">
        <f t="shared" si="56"/>
        <v>-291</v>
      </c>
      <c r="O94" s="9">
        <f t="shared" si="57"/>
        <v>0</v>
      </c>
      <c r="P94" s="9">
        <f>P79+P82+P85+P88+P91</f>
        <v>5107.6</v>
      </c>
      <c r="Q94" s="9">
        <f t="shared" si="58"/>
        <v>5107.6</v>
      </c>
      <c r="R94" s="33">
        <f>H94+K94+N94+Q94</f>
        <v>0</v>
      </c>
      <c r="S94" s="51"/>
    </row>
    <row r="95" spans="1:19" s="11" customFormat="1" ht="32.25" customHeight="1">
      <c r="A95" s="48"/>
      <c r="B95" s="89"/>
      <c r="C95" s="90"/>
      <c r="D95" s="4" t="s">
        <v>44</v>
      </c>
      <c r="E95" s="9">
        <f t="shared" si="59"/>
        <v>41890.4</v>
      </c>
      <c r="F95" s="9">
        <f t="shared" si="59"/>
        <v>0</v>
      </c>
      <c r="G95" s="9">
        <f t="shared" si="59"/>
        <v>0</v>
      </c>
      <c r="H95" s="9">
        <f t="shared" si="51"/>
        <v>0</v>
      </c>
      <c r="I95" s="9">
        <f t="shared" si="53"/>
        <v>13963.5</v>
      </c>
      <c r="J95" s="9">
        <f t="shared" si="53"/>
        <v>13963.5</v>
      </c>
      <c r="K95" s="9">
        <f t="shared" si="54"/>
        <v>0</v>
      </c>
      <c r="L95" s="9">
        <f t="shared" si="55"/>
        <v>27926.9</v>
      </c>
      <c r="M95" s="9">
        <f t="shared" si="55"/>
        <v>27926.9</v>
      </c>
      <c r="N95" s="9">
        <f t="shared" si="56"/>
        <v>0</v>
      </c>
      <c r="O95" s="9">
        <f t="shared" si="57"/>
        <v>0</v>
      </c>
      <c r="P95" s="9">
        <f t="shared" si="57"/>
        <v>0</v>
      </c>
      <c r="Q95" s="9">
        <f t="shared" si="58"/>
        <v>0</v>
      </c>
      <c r="R95" s="33">
        <f>H95+K95+N95+Q95</f>
        <v>0</v>
      </c>
      <c r="S95" s="52"/>
    </row>
    <row r="96" spans="1:19" s="35" customFormat="1" ht="27" customHeight="1">
      <c r="A96" s="91" t="s">
        <v>48</v>
      </c>
      <c r="B96" s="147"/>
      <c r="C96" s="150"/>
      <c r="D96" s="4" t="s">
        <v>98</v>
      </c>
      <c r="E96" s="12">
        <f aca="true" t="shared" si="60" ref="E96:G98">E74+E93</f>
        <v>360618.3</v>
      </c>
      <c r="F96" s="12">
        <f t="shared" si="60"/>
        <v>99519.8</v>
      </c>
      <c r="G96" s="12">
        <f t="shared" si="60"/>
        <v>2217.6</v>
      </c>
      <c r="H96" s="12">
        <f>G96-F96</f>
        <v>-97302.2</v>
      </c>
      <c r="I96" s="12">
        <f aca="true" t="shared" si="61" ref="I96:J98">I74+I93</f>
        <v>109229.2</v>
      </c>
      <c r="J96" s="12">
        <f t="shared" si="61"/>
        <v>0</v>
      </c>
      <c r="K96" s="12">
        <f t="shared" si="54"/>
        <v>-109229.2</v>
      </c>
      <c r="L96" s="12">
        <f aca="true" t="shared" si="62" ref="L96:M98">L74+L93</f>
        <v>121789.3</v>
      </c>
      <c r="M96" s="12">
        <f t="shared" si="62"/>
        <v>175129.5</v>
      </c>
      <c r="N96" s="12">
        <f t="shared" si="56"/>
        <v>53340.2</v>
      </c>
      <c r="O96" s="12">
        <f aca="true" t="shared" si="63" ref="O96:P98">O74+O93</f>
        <v>30080</v>
      </c>
      <c r="P96" s="12">
        <f t="shared" si="63"/>
        <v>134756</v>
      </c>
      <c r="Q96" s="12">
        <f t="shared" si="58"/>
        <v>104676</v>
      </c>
      <c r="R96" s="31">
        <f t="shared" si="52"/>
        <v>-48515.20000000001</v>
      </c>
      <c r="S96" s="151"/>
    </row>
    <row r="97" spans="1:19" s="35" customFormat="1" ht="27" customHeight="1">
      <c r="A97" s="92"/>
      <c r="B97" s="148"/>
      <c r="C97" s="150"/>
      <c r="D97" s="4" t="s">
        <v>46</v>
      </c>
      <c r="E97" s="12">
        <f t="shared" si="60"/>
        <v>43393.2</v>
      </c>
      <c r="F97" s="12">
        <f t="shared" si="60"/>
        <v>7504.5</v>
      </c>
      <c r="G97" s="12">
        <f t="shared" si="60"/>
        <v>6467.8</v>
      </c>
      <c r="H97" s="12">
        <f>G97-F97</f>
        <v>-1036.6999999999998</v>
      </c>
      <c r="I97" s="12">
        <f t="shared" si="61"/>
        <v>12312.1</v>
      </c>
      <c r="J97" s="12">
        <f t="shared" si="61"/>
        <v>5000</v>
      </c>
      <c r="K97" s="12">
        <f t="shared" si="54"/>
        <v>-7312.1</v>
      </c>
      <c r="L97" s="12">
        <f t="shared" si="62"/>
        <v>18576.6</v>
      </c>
      <c r="M97" s="12">
        <f t="shared" si="62"/>
        <v>18285.6</v>
      </c>
      <c r="N97" s="12">
        <f t="shared" si="56"/>
        <v>-291</v>
      </c>
      <c r="O97" s="12">
        <f t="shared" si="63"/>
        <v>5000</v>
      </c>
      <c r="P97" s="12">
        <f t="shared" si="63"/>
        <v>10107.6</v>
      </c>
      <c r="Q97" s="12">
        <f t="shared" si="58"/>
        <v>5107.6</v>
      </c>
      <c r="R97" s="31">
        <f t="shared" si="52"/>
        <v>-3532.199999999999</v>
      </c>
      <c r="S97" s="152"/>
    </row>
    <row r="98" spans="1:19" s="35" customFormat="1" ht="27" customHeight="1">
      <c r="A98" s="93"/>
      <c r="B98" s="149"/>
      <c r="C98" s="150"/>
      <c r="D98" s="4" t="s">
        <v>44</v>
      </c>
      <c r="E98" s="12">
        <f t="shared" si="60"/>
        <v>76857.4</v>
      </c>
      <c r="F98" s="12">
        <f t="shared" si="60"/>
        <v>7773</v>
      </c>
      <c r="G98" s="12">
        <f t="shared" si="60"/>
        <v>384</v>
      </c>
      <c r="H98" s="12">
        <f>G98-F98</f>
        <v>-7389</v>
      </c>
      <c r="I98" s="12">
        <f t="shared" si="61"/>
        <v>23509.5</v>
      </c>
      <c r="J98" s="12">
        <f t="shared" si="61"/>
        <v>13963.5</v>
      </c>
      <c r="K98" s="12">
        <f t="shared" si="54"/>
        <v>-9546</v>
      </c>
      <c r="L98" s="12">
        <f t="shared" si="62"/>
        <v>36804.9</v>
      </c>
      <c r="M98" s="12">
        <f t="shared" si="62"/>
        <v>36804.9</v>
      </c>
      <c r="N98" s="12">
        <f t="shared" si="56"/>
        <v>0</v>
      </c>
      <c r="O98" s="12">
        <f t="shared" si="63"/>
        <v>8770</v>
      </c>
      <c r="P98" s="12">
        <f t="shared" si="63"/>
        <v>8770</v>
      </c>
      <c r="Q98" s="12">
        <f t="shared" si="58"/>
        <v>0</v>
      </c>
      <c r="R98" s="31">
        <f t="shared" si="52"/>
        <v>-16935</v>
      </c>
      <c r="S98" s="153"/>
    </row>
    <row r="99" spans="1:19" ht="12.75">
      <c r="A99" s="60" t="s">
        <v>50</v>
      </c>
      <c r="B99" s="60"/>
      <c r="C99" s="60"/>
      <c r="D99" s="60"/>
      <c r="E99" s="60"/>
      <c r="F99" s="60"/>
      <c r="G99" s="60"/>
      <c r="H99" s="60"/>
      <c r="I99" s="60"/>
      <c r="J99" s="60"/>
      <c r="K99" s="60"/>
      <c r="L99" s="60"/>
      <c r="M99" s="60"/>
      <c r="N99" s="60"/>
      <c r="O99" s="60"/>
      <c r="P99" s="60"/>
      <c r="Q99" s="60"/>
      <c r="R99" s="60"/>
      <c r="S99" s="60"/>
    </row>
    <row r="100" spans="1:19" ht="12.75">
      <c r="A100" s="60" t="s">
        <v>68</v>
      </c>
      <c r="B100" s="60"/>
      <c r="C100" s="60"/>
      <c r="D100" s="60"/>
      <c r="E100" s="60"/>
      <c r="F100" s="60"/>
      <c r="G100" s="60"/>
      <c r="H100" s="60"/>
      <c r="I100" s="60"/>
      <c r="J100" s="60"/>
      <c r="K100" s="60"/>
      <c r="L100" s="60"/>
      <c r="M100" s="60"/>
      <c r="N100" s="60"/>
      <c r="O100" s="60"/>
      <c r="P100" s="60"/>
      <c r="Q100" s="60"/>
      <c r="R100" s="60"/>
      <c r="S100" s="60"/>
    </row>
    <row r="101" spans="1:19" ht="66" customHeight="1">
      <c r="A101" s="70" t="s">
        <v>69</v>
      </c>
      <c r="B101" s="76" t="s">
        <v>114</v>
      </c>
      <c r="C101" s="76" t="s">
        <v>172</v>
      </c>
      <c r="D101" s="4" t="s">
        <v>98</v>
      </c>
      <c r="E101" s="4">
        <f>F101+I101+L101+O101</f>
        <v>48500</v>
      </c>
      <c r="F101" s="4">
        <v>13000</v>
      </c>
      <c r="G101" s="4">
        <v>5122.9</v>
      </c>
      <c r="H101" s="4">
        <f aca="true" t="shared" si="64" ref="H101:H106">G101-F101</f>
        <v>-7877.1</v>
      </c>
      <c r="I101" s="4">
        <v>11000</v>
      </c>
      <c r="J101" s="4"/>
      <c r="K101" s="4">
        <f aca="true" t="shared" si="65" ref="K101:K106">J101-I101</f>
        <v>-11000</v>
      </c>
      <c r="L101" s="4">
        <v>12000</v>
      </c>
      <c r="M101" s="4"/>
      <c r="N101" s="4">
        <f aca="true" t="shared" si="66" ref="N101:N106">M101-L101</f>
        <v>-12000</v>
      </c>
      <c r="O101" s="4">
        <v>12500</v>
      </c>
      <c r="P101" s="4"/>
      <c r="Q101" s="4">
        <f aca="true" t="shared" si="67" ref="Q101:Q106">P101-O101</f>
        <v>-12500</v>
      </c>
      <c r="R101" s="4">
        <f aca="true" t="shared" si="68" ref="R101:R106">H101+K101+N101+Q101</f>
        <v>-43377.1</v>
      </c>
      <c r="S101" s="76" t="s">
        <v>242</v>
      </c>
    </row>
    <row r="102" spans="1:19" ht="66" customHeight="1">
      <c r="A102" s="71"/>
      <c r="B102" s="77"/>
      <c r="C102" s="77"/>
      <c r="D102" s="4" t="s">
        <v>46</v>
      </c>
      <c r="E102" s="4">
        <f>F102+I102+L102+O102</f>
        <v>48500</v>
      </c>
      <c r="F102" s="4">
        <v>13000</v>
      </c>
      <c r="G102" s="4">
        <v>26799.6</v>
      </c>
      <c r="H102" s="4">
        <f t="shared" si="64"/>
        <v>13799.599999999999</v>
      </c>
      <c r="I102" s="4">
        <v>11000</v>
      </c>
      <c r="J102" s="4">
        <v>21537.3</v>
      </c>
      <c r="K102" s="4">
        <f t="shared" si="65"/>
        <v>10537.3</v>
      </c>
      <c r="L102" s="4">
        <v>12000</v>
      </c>
      <c r="M102" s="4">
        <v>22611.04</v>
      </c>
      <c r="N102" s="4">
        <f t="shared" si="66"/>
        <v>10611.04</v>
      </c>
      <c r="O102" s="4">
        <v>12500</v>
      </c>
      <c r="P102" s="4">
        <v>21547.6</v>
      </c>
      <c r="Q102" s="4">
        <f t="shared" si="67"/>
        <v>9047.599999999999</v>
      </c>
      <c r="R102" s="4">
        <f t="shared" si="68"/>
        <v>43995.54</v>
      </c>
      <c r="S102" s="77"/>
    </row>
    <row r="103" spans="1:22" ht="66" customHeight="1">
      <c r="A103" s="72"/>
      <c r="B103" s="78"/>
      <c r="C103" s="78"/>
      <c r="D103" s="4" t="s">
        <v>44</v>
      </c>
      <c r="E103" s="4">
        <f>F103+I103+L103+O103</f>
        <v>0</v>
      </c>
      <c r="F103" s="4"/>
      <c r="G103" s="4"/>
      <c r="H103" s="4">
        <f t="shared" si="64"/>
        <v>0</v>
      </c>
      <c r="I103" s="4"/>
      <c r="J103" s="4"/>
      <c r="K103" s="4">
        <f t="shared" si="65"/>
        <v>0</v>
      </c>
      <c r="L103" s="4"/>
      <c r="M103" s="4"/>
      <c r="N103" s="4">
        <f t="shared" si="66"/>
        <v>0</v>
      </c>
      <c r="O103" s="4"/>
      <c r="P103" s="4"/>
      <c r="Q103" s="4">
        <f t="shared" si="67"/>
        <v>0</v>
      </c>
      <c r="R103" s="4">
        <f t="shared" si="68"/>
        <v>0</v>
      </c>
      <c r="S103" s="78"/>
      <c r="V103" s="44"/>
    </row>
    <row r="104" spans="1:19" s="11" customFormat="1" ht="27" customHeight="1">
      <c r="A104" s="53" t="s">
        <v>52</v>
      </c>
      <c r="B104" s="143"/>
      <c r="C104" s="143"/>
      <c r="D104" s="4" t="s">
        <v>98</v>
      </c>
      <c r="E104" s="9">
        <f>E101</f>
        <v>48500</v>
      </c>
      <c r="F104" s="9">
        <f>F101</f>
        <v>13000</v>
      </c>
      <c r="G104" s="9">
        <f>G101</f>
        <v>5122.9</v>
      </c>
      <c r="H104" s="4">
        <f t="shared" si="64"/>
        <v>-7877.1</v>
      </c>
      <c r="I104" s="9">
        <f aca="true" t="shared" si="69" ref="I104:J106">I101</f>
        <v>11000</v>
      </c>
      <c r="J104" s="9">
        <f t="shared" si="69"/>
        <v>0</v>
      </c>
      <c r="K104" s="4">
        <f t="shared" si="65"/>
        <v>-11000</v>
      </c>
      <c r="L104" s="9">
        <f aca="true" t="shared" si="70" ref="L104:M106">L101</f>
        <v>12000</v>
      </c>
      <c r="M104" s="9">
        <f t="shared" si="70"/>
        <v>0</v>
      </c>
      <c r="N104" s="4">
        <f t="shared" si="66"/>
        <v>-12000</v>
      </c>
      <c r="O104" s="9">
        <f aca="true" t="shared" si="71" ref="O104:P106">O101</f>
        <v>12500</v>
      </c>
      <c r="P104" s="9">
        <f t="shared" si="71"/>
        <v>0</v>
      </c>
      <c r="Q104" s="9">
        <f t="shared" si="67"/>
        <v>-12500</v>
      </c>
      <c r="R104" s="9">
        <f t="shared" si="68"/>
        <v>-43377.1</v>
      </c>
      <c r="S104" s="81"/>
    </row>
    <row r="105" spans="1:19" s="11" customFormat="1" ht="27" customHeight="1">
      <c r="A105" s="54"/>
      <c r="B105" s="144"/>
      <c r="C105" s="144"/>
      <c r="D105" s="4" t="s">
        <v>46</v>
      </c>
      <c r="E105" s="9">
        <f aca="true" t="shared" si="72" ref="E105:G106">E102</f>
        <v>48500</v>
      </c>
      <c r="F105" s="9">
        <f t="shared" si="72"/>
        <v>13000</v>
      </c>
      <c r="G105" s="9">
        <f t="shared" si="72"/>
        <v>26799.6</v>
      </c>
      <c r="H105" s="4">
        <f t="shared" si="64"/>
        <v>13799.599999999999</v>
      </c>
      <c r="I105" s="9">
        <f t="shared" si="69"/>
        <v>11000</v>
      </c>
      <c r="J105" s="9">
        <f t="shared" si="69"/>
        <v>21537.3</v>
      </c>
      <c r="K105" s="4">
        <f t="shared" si="65"/>
        <v>10537.3</v>
      </c>
      <c r="L105" s="9">
        <f t="shared" si="70"/>
        <v>12000</v>
      </c>
      <c r="M105" s="9">
        <f t="shared" si="70"/>
        <v>22611.04</v>
      </c>
      <c r="N105" s="4">
        <f t="shared" si="66"/>
        <v>10611.04</v>
      </c>
      <c r="O105" s="9">
        <f t="shared" si="71"/>
        <v>12500</v>
      </c>
      <c r="P105" s="9">
        <f t="shared" si="71"/>
        <v>21547.6</v>
      </c>
      <c r="Q105" s="9">
        <f t="shared" si="67"/>
        <v>9047.599999999999</v>
      </c>
      <c r="R105" s="9">
        <f t="shared" si="68"/>
        <v>43995.54</v>
      </c>
      <c r="S105" s="82"/>
    </row>
    <row r="106" spans="1:19" s="11" customFormat="1" ht="27" customHeight="1">
      <c r="A106" s="48"/>
      <c r="B106" s="145"/>
      <c r="C106" s="145"/>
      <c r="D106" s="4" t="s">
        <v>44</v>
      </c>
      <c r="E106" s="9">
        <f t="shared" si="72"/>
        <v>0</v>
      </c>
      <c r="F106" s="9">
        <f t="shared" si="72"/>
        <v>0</v>
      </c>
      <c r="G106" s="9">
        <f t="shared" si="72"/>
        <v>0</v>
      </c>
      <c r="H106" s="4">
        <f t="shared" si="64"/>
        <v>0</v>
      </c>
      <c r="I106" s="9">
        <f t="shared" si="69"/>
        <v>0</v>
      </c>
      <c r="J106" s="9">
        <f t="shared" si="69"/>
        <v>0</v>
      </c>
      <c r="K106" s="4">
        <f t="shared" si="65"/>
        <v>0</v>
      </c>
      <c r="L106" s="9">
        <f t="shared" si="70"/>
        <v>0</v>
      </c>
      <c r="M106" s="9">
        <f t="shared" si="70"/>
        <v>0</v>
      </c>
      <c r="N106" s="4">
        <f t="shared" si="66"/>
        <v>0</v>
      </c>
      <c r="O106" s="9">
        <f t="shared" si="71"/>
        <v>0</v>
      </c>
      <c r="P106" s="9">
        <f t="shared" si="71"/>
        <v>0</v>
      </c>
      <c r="Q106" s="9">
        <f t="shared" si="67"/>
        <v>0</v>
      </c>
      <c r="R106" s="9">
        <f t="shared" si="68"/>
        <v>0</v>
      </c>
      <c r="S106" s="83"/>
    </row>
    <row r="107" spans="1:19" ht="20.25" customHeight="1">
      <c r="A107" s="60" t="s">
        <v>51</v>
      </c>
      <c r="B107" s="60"/>
      <c r="C107" s="60"/>
      <c r="D107" s="60"/>
      <c r="E107" s="60"/>
      <c r="F107" s="60"/>
      <c r="G107" s="60"/>
      <c r="H107" s="60"/>
      <c r="I107" s="60"/>
      <c r="J107" s="60"/>
      <c r="K107" s="60"/>
      <c r="L107" s="60"/>
      <c r="M107" s="60"/>
      <c r="N107" s="60"/>
      <c r="O107" s="60"/>
      <c r="P107" s="60"/>
      <c r="Q107" s="60"/>
      <c r="R107" s="60"/>
      <c r="S107" s="60"/>
    </row>
    <row r="108" spans="1:19" ht="39" customHeight="1">
      <c r="A108" s="106" t="s">
        <v>261</v>
      </c>
      <c r="B108" s="49" t="s">
        <v>223</v>
      </c>
      <c r="C108" s="49" t="s">
        <v>173</v>
      </c>
      <c r="D108" s="4" t="s">
        <v>98</v>
      </c>
      <c r="E108" s="4">
        <f>F108+I108+L108+O108</f>
        <v>2000</v>
      </c>
      <c r="F108" s="4">
        <v>2000</v>
      </c>
      <c r="G108" s="4"/>
      <c r="H108" s="4">
        <f>G108-F108</f>
        <v>-2000</v>
      </c>
      <c r="I108" s="4"/>
      <c r="J108" s="4"/>
      <c r="K108" s="4"/>
      <c r="L108" s="4"/>
      <c r="M108" s="4"/>
      <c r="N108" s="4"/>
      <c r="O108" s="4"/>
      <c r="P108" s="4"/>
      <c r="Q108" s="4"/>
      <c r="R108" s="4">
        <f>H108+K108+N108+Q108</f>
        <v>-2000</v>
      </c>
      <c r="S108" s="76" t="s">
        <v>179</v>
      </c>
    </row>
    <row r="109" spans="1:19" ht="39" customHeight="1">
      <c r="A109" s="107"/>
      <c r="B109" s="87"/>
      <c r="C109" s="87"/>
      <c r="D109" s="4" t="s">
        <v>46</v>
      </c>
      <c r="E109" s="4">
        <f aca="true" t="shared" si="73" ref="E109:E119">F109+I109+L109+O109</f>
        <v>2000</v>
      </c>
      <c r="F109" s="4">
        <v>2000</v>
      </c>
      <c r="G109" s="4"/>
      <c r="H109" s="4">
        <f aca="true" t="shared" si="74" ref="H109:H122">G109-F109</f>
        <v>-2000</v>
      </c>
      <c r="I109" s="4"/>
      <c r="J109" s="4">
        <v>200</v>
      </c>
      <c r="K109" s="4">
        <f>J109-I109</f>
        <v>200</v>
      </c>
      <c r="L109" s="4"/>
      <c r="M109" s="4">
        <v>3800</v>
      </c>
      <c r="N109" s="4">
        <f>M109-L109</f>
        <v>3800</v>
      </c>
      <c r="O109" s="4"/>
      <c r="P109" s="4"/>
      <c r="Q109" s="4"/>
      <c r="R109" s="4">
        <f aca="true" t="shared" si="75" ref="R109:R122">H109+K109+N109+Q109</f>
        <v>2000</v>
      </c>
      <c r="S109" s="77"/>
    </row>
    <row r="110" spans="1:19" ht="39" customHeight="1">
      <c r="A110" s="108"/>
      <c r="B110" s="87"/>
      <c r="C110" s="87"/>
      <c r="D110" s="4" t="s">
        <v>44</v>
      </c>
      <c r="E110" s="4">
        <f t="shared" si="73"/>
        <v>0</v>
      </c>
      <c r="F110" s="6"/>
      <c r="G110" s="6"/>
      <c r="H110" s="4">
        <f t="shared" si="74"/>
        <v>0</v>
      </c>
      <c r="I110" s="6"/>
      <c r="J110" s="6"/>
      <c r="K110" s="4">
        <f aca="true" t="shared" si="76" ref="K110:K122">J110-I110</f>
        <v>0</v>
      </c>
      <c r="L110" s="6"/>
      <c r="M110" s="6"/>
      <c r="N110" s="4">
        <f aca="true" t="shared" si="77" ref="N110:N122">M110-L110</f>
        <v>0</v>
      </c>
      <c r="O110" s="6"/>
      <c r="P110" s="6"/>
      <c r="Q110" s="6"/>
      <c r="R110" s="4">
        <f t="shared" si="75"/>
        <v>0</v>
      </c>
      <c r="S110" s="78"/>
    </row>
    <row r="111" spans="1:19" ht="61.5" customHeight="1">
      <c r="A111" s="106" t="s">
        <v>85</v>
      </c>
      <c r="B111" s="61" t="s">
        <v>224</v>
      </c>
      <c r="C111" s="61" t="s">
        <v>181</v>
      </c>
      <c r="D111" s="4" t="s">
        <v>98</v>
      </c>
      <c r="E111" s="4">
        <f t="shared" si="73"/>
        <v>21550</v>
      </c>
      <c r="F111" s="4">
        <v>3550</v>
      </c>
      <c r="G111" s="4"/>
      <c r="H111" s="4">
        <f t="shared" si="74"/>
        <v>-3550</v>
      </c>
      <c r="I111" s="4">
        <v>6000</v>
      </c>
      <c r="J111" s="4"/>
      <c r="K111" s="4">
        <f t="shared" si="76"/>
        <v>-6000</v>
      </c>
      <c r="L111" s="4">
        <v>6000</v>
      </c>
      <c r="M111" s="4"/>
      <c r="N111" s="4">
        <f t="shared" si="77"/>
        <v>-6000</v>
      </c>
      <c r="O111" s="4">
        <v>6000</v>
      </c>
      <c r="P111" s="4"/>
      <c r="Q111" s="4">
        <f>P111-O111</f>
        <v>-6000</v>
      </c>
      <c r="R111" s="4">
        <f t="shared" si="75"/>
        <v>-21550</v>
      </c>
      <c r="S111" s="76" t="s">
        <v>246</v>
      </c>
    </row>
    <row r="112" spans="1:19" ht="61.5" customHeight="1">
      <c r="A112" s="107"/>
      <c r="B112" s="80"/>
      <c r="C112" s="80"/>
      <c r="D112" s="4" t="s">
        <v>46</v>
      </c>
      <c r="E112" s="4">
        <f t="shared" si="73"/>
        <v>21550</v>
      </c>
      <c r="F112" s="4">
        <v>3550</v>
      </c>
      <c r="G112" s="4">
        <v>511.5</v>
      </c>
      <c r="H112" s="4">
        <f t="shared" si="74"/>
        <v>-3038.5</v>
      </c>
      <c r="I112" s="4">
        <v>6000</v>
      </c>
      <c r="J112" s="4">
        <v>5000</v>
      </c>
      <c r="K112" s="4">
        <f t="shared" si="76"/>
        <v>-1000</v>
      </c>
      <c r="L112" s="4">
        <v>6000</v>
      </c>
      <c r="M112" s="4">
        <v>5700</v>
      </c>
      <c r="N112" s="4">
        <f t="shared" si="77"/>
        <v>-300</v>
      </c>
      <c r="O112" s="4">
        <v>6000</v>
      </c>
      <c r="P112" s="4"/>
      <c r="Q112" s="4">
        <f aca="true" t="shared" si="78" ref="Q112:Q122">P112-O112</f>
        <v>-6000</v>
      </c>
      <c r="R112" s="4">
        <f t="shared" si="75"/>
        <v>-10338.5</v>
      </c>
      <c r="S112" s="77"/>
    </row>
    <row r="113" spans="1:19" ht="61.5" customHeight="1">
      <c r="A113" s="108"/>
      <c r="B113" s="62"/>
      <c r="C113" s="62"/>
      <c r="D113" s="4" t="s">
        <v>44</v>
      </c>
      <c r="E113" s="4">
        <f t="shared" si="73"/>
        <v>0</v>
      </c>
      <c r="F113" s="6"/>
      <c r="G113" s="6"/>
      <c r="H113" s="4">
        <f t="shared" si="74"/>
        <v>0</v>
      </c>
      <c r="I113" s="6"/>
      <c r="J113" s="6"/>
      <c r="K113" s="4">
        <f t="shared" si="76"/>
        <v>0</v>
      </c>
      <c r="L113" s="6"/>
      <c r="M113" s="6"/>
      <c r="N113" s="4">
        <f t="shared" si="77"/>
        <v>0</v>
      </c>
      <c r="O113" s="6"/>
      <c r="P113" s="6"/>
      <c r="Q113" s="4">
        <f t="shared" si="78"/>
        <v>0</v>
      </c>
      <c r="R113" s="4">
        <f t="shared" si="75"/>
        <v>0</v>
      </c>
      <c r="S113" s="78"/>
    </row>
    <row r="114" spans="1:19" ht="60.75" customHeight="1">
      <c r="A114" s="106" t="s">
        <v>49</v>
      </c>
      <c r="B114" s="61" t="s">
        <v>37</v>
      </c>
      <c r="C114" s="61" t="s">
        <v>182</v>
      </c>
      <c r="D114" s="4" t="s">
        <v>98</v>
      </c>
      <c r="E114" s="4">
        <f t="shared" si="73"/>
        <v>4936</v>
      </c>
      <c r="F114" s="4">
        <v>4936</v>
      </c>
      <c r="G114" s="4">
        <v>2705.2</v>
      </c>
      <c r="H114" s="4">
        <f t="shared" si="74"/>
        <v>-2230.8</v>
      </c>
      <c r="I114" s="4"/>
      <c r="J114" s="4">
        <v>10496.9</v>
      </c>
      <c r="K114" s="4">
        <f t="shared" si="76"/>
        <v>10496.9</v>
      </c>
      <c r="L114" s="4"/>
      <c r="M114" s="4"/>
      <c r="N114" s="4">
        <f t="shared" si="77"/>
        <v>0</v>
      </c>
      <c r="O114" s="4"/>
      <c r="P114" s="4"/>
      <c r="Q114" s="4">
        <f t="shared" si="78"/>
        <v>0</v>
      </c>
      <c r="R114" s="4">
        <f t="shared" si="75"/>
        <v>8266.099999999999</v>
      </c>
      <c r="S114" s="76" t="s">
        <v>38</v>
      </c>
    </row>
    <row r="115" spans="1:19" ht="60.75" customHeight="1">
      <c r="A115" s="107"/>
      <c r="B115" s="80"/>
      <c r="C115" s="80"/>
      <c r="D115" s="4" t="s">
        <v>46</v>
      </c>
      <c r="E115" s="4">
        <f t="shared" si="73"/>
        <v>0</v>
      </c>
      <c r="F115" s="4"/>
      <c r="G115" s="4"/>
      <c r="H115" s="4">
        <f t="shared" si="74"/>
        <v>0</v>
      </c>
      <c r="I115" s="4"/>
      <c r="J115" s="4"/>
      <c r="K115" s="4">
        <f t="shared" si="76"/>
        <v>0</v>
      </c>
      <c r="L115" s="4"/>
      <c r="M115" s="4"/>
      <c r="N115" s="4">
        <f t="shared" si="77"/>
        <v>0</v>
      </c>
      <c r="O115" s="4"/>
      <c r="P115" s="4"/>
      <c r="Q115" s="4">
        <f t="shared" si="78"/>
        <v>0</v>
      </c>
      <c r="R115" s="4">
        <f t="shared" si="75"/>
        <v>0</v>
      </c>
      <c r="S115" s="77"/>
    </row>
    <row r="116" spans="1:19" ht="60.75" customHeight="1">
      <c r="A116" s="108"/>
      <c r="B116" s="62"/>
      <c r="C116" s="62"/>
      <c r="D116" s="4" t="s">
        <v>44</v>
      </c>
      <c r="E116" s="4">
        <f t="shared" si="73"/>
        <v>0</v>
      </c>
      <c r="F116" s="6"/>
      <c r="G116" s="6"/>
      <c r="H116" s="4">
        <f t="shared" si="74"/>
        <v>0</v>
      </c>
      <c r="I116" s="6"/>
      <c r="J116" s="6"/>
      <c r="K116" s="4">
        <f t="shared" si="76"/>
        <v>0</v>
      </c>
      <c r="L116" s="6"/>
      <c r="M116" s="6"/>
      <c r="N116" s="4">
        <f t="shared" si="77"/>
        <v>0</v>
      </c>
      <c r="O116" s="6"/>
      <c r="P116" s="6"/>
      <c r="Q116" s="4">
        <f t="shared" si="78"/>
        <v>0</v>
      </c>
      <c r="R116" s="4">
        <f t="shared" si="75"/>
        <v>0</v>
      </c>
      <c r="S116" s="78"/>
    </row>
    <row r="117" spans="1:19" ht="39.75" customHeight="1">
      <c r="A117" s="106" t="s">
        <v>84</v>
      </c>
      <c r="B117" s="61" t="s">
        <v>225</v>
      </c>
      <c r="C117" s="61" t="s">
        <v>174</v>
      </c>
      <c r="D117" s="4" t="s">
        <v>98</v>
      </c>
      <c r="E117" s="4">
        <f t="shared" si="73"/>
        <v>450</v>
      </c>
      <c r="F117" s="4">
        <v>450</v>
      </c>
      <c r="G117" s="4"/>
      <c r="H117" s="4">
        <f t="shared" si="74"/>
        <v>-450</v>
      </c>
      <c r="I117" s="4"/>
      <c r="J117" s="4"/>
      <c r="K117" s="4">
        <f t="shared" si="76"/>
        <v>0</v>
      </c>
      <c r="L117" s="4"/>
      <c r="M117" s="4"/>
      <c r="N117" s="4">
        <f t="shared" si="77"/>
        <v>0</v>
      </c>
      <c r="O117" s="4"/>
      <c r="P117" s="4"/>
      <c r="Q117" s="4">
        <f t="shared" si="78"/>
        <v>0</v>
      </c>
      <c r="R117" s="4">
        <f t="shared" si="75"/>
        <v>-450</v>
      </c>
      <c r="S117" s="76" t="s">
        <v>183</v>
      </c>
    </row>
    <row r="118" spans="1:19" ht="39.75" customHeight="1">
      <c r="A118" s="107"/>
      <c r="B118" s="80"/>
      <c r="C118" s="80"/>
      <c r="D118" s="4" t="s">
        <v>46</v>
      </c>
      <c r="E118" s="4">
        <f t="shared" si="73"/>
        <v>450</v>
      </c>
      <c r="F118" s="4">
        <v>450</v>
      </c>
      <c r="G118" s="4">
        <v>3400</v>
      </c>
      <c r="H118" s="4">
        <f t="shared" si="74"/>
        <v>2950</v>
      </c>
      <c r="I118" s="4"/>
      <c r="J118" s="4"/>
      <c r="K118" s="4">
        <f t="shared" si="76"/>
        <v>0</v>
      </c>
      <c r="L118" s="4"/>
      <c r="M118" s="4"/>
      <c r="N118" s="4">
        <f t="shared" si="77"/>
        <v>0</v>
      </c>
      <c r="O118" s="4"/>
      <c r="P118" s="4"/>
      <c r="Q118" s="4">
        <f t="shared" si="78"/>
        <v>0</v>
      </c>
      <c r="R118" s="4">
        <f t="shared" si="75"/>
        <v>2950</v>
      </c>
      <c r="S118" s="77"/>
    </row>
    <row r="119" spans="1:19" ht="39.75" customHeight="1">
      <c r="A119" s="108"/>
      <c r="B119" s="62"/>
      <c r="C119" s="62"/>
      <c r="D119" s="4" t="s">
        <v>44</v>
      </c>
      <c r="E119" s="4">
        <f t="shared" si="73"/>
        <v>0</v>
      </c>
      <c r="F119" s="6"/>
      <c r="G119" s="6"/>
      <c r="H119" s="4">
        <f t="shared" si="74"/>
        <v>0</v>
      </c>
      <c r="I119" s="6"/>
      <c r="J119" s="6"/>
      <c r="K119" s="4">
        <f t="shared" si="76"/>
        <v>0</v>
      </c>
      <c r="L119" s="6"/>
      <c r="M119" s="6"/>
      <c r="N119" s="4">
        <f t="shared" si="77"/>
        <v>0</v>
      </c>
      <c r="O119" s="6"/>
      <c r="P119" s="6"/>
      <c r="Q119" s="4">
        <f t="shared" si="78"/>
        <v>0</v>
      </c>
      <c r="R119" s="4">
        <f t="shared" si="75"/>
        <v>0</v>
      </c>
      <c r="S119" s="78"/>
    </row>
    <row r="120" spans="1:19" s="11" customFormat="1" ht="28.5" customHeight="1">
      <c r="A120" s="53" t="s">
        <v>47</v>
      </c>
      <c r="B120" s="49" t="s">
        <v>115</v>
      </c>
      <c r="C120" s="47"/>
      <c r="D120" s="4" t="s">
        <v>98</v>
      </c>
      <c r="E120" s="9">
        <f aca="true" t="shared" si="79" ref="E120:G122">E108+E111+E114+E117</f>
        <v>28936</v>
      </c>
      <c r="F120" s="9">
        <f t="shared" si="79"/>
        <v>10936</v>
      </c>
      <c r="G120" s="9">
        <f t="shared" si="79"/>
        <v>2705.2</v>
      </c>
      <c r="H120" s="9">
        <f t="shared" si="74"/>
        <v>-8230.8</v>
      </c>
      <c r="I120" s="9">
        <f aca="true" t="shared" si="80" ref="I120:J122">I108+I111+I114+I117</f>
        <v>6000</v>
      </c>
      <c r="J120" s="9">
        <f t="shared" si="80"/>
        <v>10496.9</v>
      </c>
      <c r="K120" s="9">
        <f t="shared" si="76"/>
        <v>4496.9</v>
      </c>
      <c r="L120" s="9">
        <f aca="true" t="shared" si="81" ref="L120:M122">L108+L111+L114+L117</f>
        <v>6000</v>
      </c>
      <c r="M120" s="9">
        <f t="shared" si="81"/>
        <v>0</v>
      </c>
      <c r="N120" s="9">
        <f t="shared" si="77"/>
        <v>-6000</v>
      </c>
      <c r="O120" s="9">
        <f aca="true" t="shared" si="82" ref="O120:P122">O108+O111+O114+O117</f>
        <v>6000</v>
      </c>
      <c r="P120" s="9">
        <f t="shared" si="82"/>
        <v>0</v>
      </c>
      <c r="Q120" s="9">
        <f t="shared" si="78"/>
        <v>-6000</v>
      </c>
      <c r="R120" s="9">
        <f t="shared" si="75"/>
        <v>-15733.9</v>
      </c>
      <c r="S120" s="109"/>
    </row>
    <row r="121" spans="1:19" s="11" customFormat="1" ht="28.5" customHeight="1">
      <c r="A121" s="54"/>
      <c r="B121" s="87"/>
      <c r="C121" s="88"/>
      <c r="D121" s="4" t="s">
        <v>46</v>
      </c>
      <c r="E121" s="9">
        <f t="shared" si="79"/>
        <v>24000</v>
      </c>
      <c r="F121" s="9">
        <f t="shared" si="79"/>
        <v>6000</v>
      </c>
      <c r="G121" s="9">
        <f t="shared" si="79"/>
        <v>3911.5</v>
      </c>
      <c r="H121" s="9">
        <f t="shared" si="74"/>
        <v>-2088.5</v>
      </c>
      <c r="I121" s="9">
        <f t="shared" si="80"/>
        <v>6000</v>
      </c>
      <c r="J121" s="9">
        <f t="shared" si="80"/>
        <v>5200</v>
      </c>
      <c r="K121" s="9">
        <f t="shared" si="76"/>
        <v>-800</v>
      </c>
      <c r="L121" s="9">
        <f t="shared" si="81"/>
        <v>6000</v>
      </c>
      <c r="M121" s="9">
        <f t="shared" si="81"/>
        <v>9500</v>
      </c>
      <c r="N121" s="9">
        <f t="shared" si="77"/>
        <v>3500</v>
      </c>
      <c r="O121" s="9">
        <f t="shared" si="82"/>
        <v>6000</v>
      </c>
      <c r="P121" s="9">
        <f t="shared" si="82"/>
        <v>0</v>
      </c>
      <c r="Q121" s="9">
        <f t="shared" si="78"/>
        <v>-6000</v>
      </c>
      <c r="R121" s="9">
        <f t="shared" si="75"/>
        <v>-5388.5</v>
      </c>
      <c r="S121" s="110"/>
    </row>
    <row r="122" spans="1:19" s="11" customFormat="1" ht="28.5" customHeight="1">
      <c r="A122" s="48"/>
      <c r="B122" s="89"/>
      <c r="C122" s="90"/>
      <c r="D122" s="4" t="s">
        <v>44</v>
      </c>
      <c r="E122" s="9">
        <f t="shared" si="79"/>
        <v>0</v>
      </c>
      <c r="F122" s="9">
        <f t="shared" si="79"/>
        <v>0</v>
      </c>
      <c r="G122" s="9">
        <f t="shared" si="79"/>
        <v>0</v>
      </c>
      <c r="H122" s="9">
        <f t="shared" si="74"/>
        <v>0</v>
      </c>
      <c r="I122" s="9">
        <f t="shared" si="80"/>
        <v>0</v>
      </c>
      <c r="J122" s="9">
        <f t="shared" si="80"/>
        <v>0</v>
      </c>
      <c r="K122" s="9">
        <f t="shared" si="76"/>
        <v>0</v>
      </c>
      <c r="L122" s="9">
        <f t="shared" si="81"/>
        <v>0</v>
      </c>
      <c r="M122" s="9">
        <f t="shared" si="81"/>
        <v>0</v>
      </c>
      <c r="N122" s="9">
        <f t="shared" si="77"/>
        <v>0</v>
      </c>
      <c r="O122" s="9">
        <f t="shared" si="82"/>
        <v>0</v>
      </c>
      <c r="P122" s="9">
        <f t="shared" si="82"/>
        <v>0</v>
      </c>
      <c r="Q122" s="9">
        <f t="shared" si="78"/>
        <v>0</v>
      </c>
      <c r="R122" s="9">
        <f t="shared" si="75"/>
        <v>0</v>
      </c>
      <c r="S122" s="111"/>
    </row>
    <row r="123" spans="1:19" ht="16.5" customHeight="1">
      <c r="A123" s="60" t="s">
        <v>70</v>
      </c>
      <c r="B123" s="60"/>
      <c r="C123" s="60"/>
      <c r="D123" s="60"/>
      <c r="E123" s="60"/>
      <c r="F123" s="60"/>
      <c r="G123" s="60"/>
      <c r="H123" s="60"/>
      <c r="I123" s="60"/>
      <c r="J123" s="60"/>
      <c r="K123" s="60"/>
      <c r="L123" s="60"/>
      <c r="M123" s="60"/>
      <c r="N123" s="60"/>
      <c r="O123" s="60"/>
      <c r="P123" s="60"/>
      <c r="Q123" s="60"/>
      <c r="R123" s="60"/>
      <c r="S123" s="60"/>
    </row>
    <row r="124" spans="1:19" ht="54" customHeight="1">
      <c r="A124" s="146" t="s">
        <v>71</v>
      </c>
      <c r="B124" s="69" t="s">
        <v>116</v>
      </c>
      <c r="C124" s="69" t="s">
        <v>175</v>
      </c>
      <c r="D124" s="4" t="s">
        <v>98</v>
      </c>
      <c r="E124" s="4">
        <f aca="true" t="shared" si="83" ref="E124:E129">F124+I124+L124+O124</f>
        <v>7000</v>
      </c>
      <c r="F124" s="4">
        <v>1000</v>
      </c>
      <c r="G124" s="4"/>
      <c r="H124" s="4">
        <f>G124-F124</f>
        <v>-1000</v>
      </c>
      <c r="I124" s="4">
        <v>2000</v>
      </c>
      <c r="J124" s="4"/>
      <c r="K124" s="4">
        <f>J124-I124</f>
        <v>-2000</v>
      </c>
      <c r="L124" s="4">
        <v>2000</v>
      </c>
      <c r="M124" s="4">
        <v>2000</v>
      </c>
      <c r="N124" s="4">
        <f>M124-L124</f>
        <v>0</v>
      </c>
      <c r="O124" s="4">
        <v>2000</v>
      </c>
      <c r="P124" s="4">
        <v>3000</v>
      </c>
      <c r="Q124" s="4">
        <f>P124-O124</f>
        <v>1000</v>
      </c>
      <c r="R124" s="4">
        <f>H124+K124+N124+Q124</f>
        <v>-2000</v>
      </c>
      <c r="S124" s="76" t="s">
        <v>180</v>
      </c>
    </row>
    <row r="125" spans="1:19" ht="54" customHeight="1">
      <c r="A125" s="146"/>
      <c r="B125" s="69"/>
      <c r="C125" s="69"/>
      <c r="D125" s="4" t="s">
        <v>46</v>
      </c>
      <c r="E125" s="4">
        <f t="shared" si="83"/>
        <v>7000</v>
      </c>
      <c r="F125" s="4">
        <v>1000</v>
      </c>
      <c r="G125" s="4"/>
      <c r="H125" s="4">
        <f aca="true" t="shared" si="84" ref="H125:H132">G125-F125</f>
        <v>-1000</v>
      </c>
      <c r="I125" s="4">
        <v>2000</v>
      </c>
      <c r="J125" s="4">
        <v>7000</v>
      </c>
      <c r="K125" s="4">
        <f aca="true" t="shared" si="85" ref="K125:K132">J125-I125</f>
        <v>5000</v>
      </c>
      <c r="L125" s="4">
        <v>2000</v>
      </c>
      <c r="M125" s="4">
        <v>3000</v>
      </c>
      <c r="N125" s="4">
        <f aca="true" t="shared" si="86" ref="N125:N132">M125-L125</f>
        <v>1000</v>
      </c>
      <c r="O125" s="4">
        <v>2000</v>
      </c>
      <c r="P125" s="4">
        <v>3000</v>
      </c>
      <c r="Q125" s="4">
        <f aca="true" t="shared" si="87" ref="Q125:Q132">P125-O125</f>
        <v>1000</v>
      </c>
      <c r="R125" s="4">
        <f aca="true" t="shared" si="88" ref="R125:R132">H125+K125+N125+Q125</f>
        <v>6000</v>
      </c>
      <c r="S125" s="77"/>
    </row>
    <row r="126" spans="1:19" ht="54" customHeight="1">
      <c r="A126" s="146"/>
      <c r="B126" s="69"/>
      <c r="C126" s="69"/>
      <c r="D126" s="4" t="s">
        <v>44</v>
      </c>
      <c r="E126" s="4">
        <f t="shared" si="83"/>
        <v>0</v>
      </c>
      <c r="F126" s="4"/>
      <c r="G126" s="6"/>
      <c r="H126" s="4">
        <f t="shared" si="84"/>
        <v>0</v>
      </c>
      <c r="I126" s="4"/>
      <c r="J126" s="6"/>
      <c r="K126" s="4">
        <f t="shared" si="85"/>
        <v>0</v>
      </c>
      <c r="L126" s="4"/>
      <c r="M126" s="6"/>
      <c r="N126" s="4">
        <f t="shared" si="86"/>
        <v>0</v>
      </c>
      <c r="O126" s="4"/>
      <c r="P126" s="6"/>
      <c r="Q126" s="4">
        <f t="shared" si="87"/>
        <v>0</v>
      </c>
      <c r="R126" s="4">
        <f t="shared" si="88"/>
        <v>0</v>
      </c>
      <c r="S126" s="78"/>
    </row>
    <row r="127" spans="1:19" ht="53.25" customHeight="1">
      <c r="A127" s="146" t="s">
        <v>226</v>
      </c>
      <c r="B127" s="69" t="s">
        <v>117</v>
      </c>
      <c r="C127" s="69" t="s">
        <v>257</v>
      </c>
      <c r="D127" s="4" t="s">
        <v>98</v>
      </c>
      <c r="E127" s="4">
        <f t="shared" si="83"/>
        <v>8000</v>
      </c>
      <c r="F127" s="4">
        <v>2000</v>
      </c>
      <c r="G127" s="4"/>
      <c r="H127" s="4">
        <f t="shared" si="84"/>
        <v>-2000</v>
      </c>
      <c r="I127" s="4">
        <v>2000</v>
      </c>
      <c r="J127" s="4"/>
      <c r="K127" s="4">
        <f t="shared" si="85"/>
        <v>-2000</v>
      </c>
      <c r="L127" s="4">
        <v>2000</v>
      </c>
      <c r="M127" s="4">
        <v>1000</v>
      </c>
      <c r="N127" s="4">
        <f t="shared" si="86"/>
        <v>-1000</v>
      </c>
      <c r="O127" s="4">
        <v>2000</v>
      </c>
      <c r="P127" s="4"/>
      <c r="Q127" s="4">
        <f t="shared" si="87"/>
        <v>-2000</v>
      </c>
      <c r="R127" s="4">
        <f t="shared" si="88"/>
        <v>-7000</v>
      </c>
      <c r="S127" s="76" t="s">
        <v>180</v>
      </c>
    </row>
    <row r="128" spans="1:19" ht="53.25" customHeight="1">
      <c r="A128" s="146"/>
      <c r="B128" s="69"/>
      <c r="C128" s="69"/>
      <c r="D128" s="4" t="s">
        <v>46</v>
      </c>
      <c r="E128" s="4">
        <f t="shared" si="83"/>
        <v>8000</v>
      </c>
      <c r="F128" s="4">
        <v>2000</v>
      </c>
      <c r="G128" s="4">
        <v>1274.6</v>
      </c>
      <c r="H128" s="4">
        <f t="shared" si="84"/>
        <v>-725.4000000000001</v>
      </c>
      <c r="I128" s="4">
        <v>2000</v>
      </c>
      <c r="J128" s="4">
        <v>2000</v>
      </c>
      <c r="K128" s="4">
        <f t="shared" si="85"/>
        <v>0</v>
      </c>
      <c r="L128" s="4">
        <v>2000</v>
      </c>
      <c r="M128" s="4">
        <v>3200</v>
      </c>
      <c r="N128" s="4">
        <f t="shared" si="86"/>
        <v>1200</v>
      </c>
      <c r="O128" s="4">
        <v>2000</v>
      </c>
      <c r="P128" s="4"/>
      <c r="Q128" s="4">
        <f t="shared" si="87"/>
        <v>-2000</v>
      </c>
      <c r="R128" s="4">
        <f t="shared" si="88"/>
        <v>-1525.4</v>
      </c>
      <c r="S128" s="77"/>
    </row>
    <row r="129" spans="1:19" ht="57" customHeight="1">
      <c r="A129" s="146"/>
      <c r="B129" s="69"/>
      <c r="C129" s="69"/>
      <c r="D129" s="4" t="s">
        <v>44</v>
      </c>
      <c r="E129" s="4">
        <f t="shared" si="83"/>
        <v>0</v>
      </c>
      <c r="F129" s="6"/>
      <c r="G129" s="6"/>
      <c r="H129" s="4">
        <f t="shared" si="84"/>
        <v>0</v>
      </c>
      <c r="I129" s="6"/>
      <c r="J129" s="6"/>
      <c r="K129" s="4">
        <f t="shared" si="85"/>
        <v>0</v>
      </c>
      <c r="L129" s="6"/>
      <c r="M129" s="6"/>
      <c r="N129" s="4">
        <f t="shared" si="86"/>
        <v>0</v>
      </c>
      <c r="O129" s="6"/>
      <c r="P129" s="6"/>
      <c r="Q129" s="4">
        <f t="shared" si="87"/>
        <v>0</v>
      </c>
      <c r="R129" s="4">
        <f t="shared" si="88"/>
        <v>0</v>
      </c>
      <c r="S129" s="78"/>
    </row>
    <row r="130" spans="1:19" s="11" customFormat="1" ht="23.25" customHeight="1">
      <c r="A130" s="53" t="s">
        <v>47</v>
      </c>
      <c r="B130" s="49" t="s">
        <v>184</v>
      </c>
      <c r="C130" s="47"/>
      <c r="D130" s="4" t="s">
        <v>98</v>
      </c>
      <c r="E130" s="9">
        <f>E124+E127</f>
        <v>15000</v>
      </c>
      <c r="F130" s="9">
        <f>F124+F127</f>
        <v>3000</v>
      </c>
      <c r="G130" s="9">
        <f>G124+G127</f>
        <v>0</v>
      </c>
      <c r="H130" s="4">
        <f t="shared" si="84"/>
        <v>-3000</v>
      </c>
      <c r="I130" s="9">
        <f aca="true" t="shared" si="89" ref="I130:J132">I124+I127</f>
        <v>4000</v>
      </c>
      <c r="J130" s="9">
        <f t="shared" si="89"/>
        <v>0</v>
      </c>
      <c r="K130" s="4">
        <f t="shared" si="85"/>
        <v>-4000</v>
      </c>
      <c r="L130" s="9">
        <f aca="true" t="shared" si="90" ref="L130:M132">L124+L127</f>
        <v>4000</v>
      </c>
      <c r="M130" s="9">
        <f t="shared" si="90"/>
        <v>3000</v>
      </c>
      <c r="N130" s="4">
        <f t="shared" si="86"/>
        <v>-1000</v>
      </c>
      <c r="O130" s="9">
        <f aca="true" t="shared" si="91" ref="O130:P132">O124+O127</f>
        <v>4000</v>
      </c>
      <c r="P130" s="9">
        <f t="shared" si="91"/>
        <v>3000</v>
      </c>
      <c r="Q130" s="4">
        <f t="shared" si="87"/>
        <v>-1000</v>
      </c>
      <c r="R130" s="4">
        <f t="shared" si="88"/>
        <v>-9000</v>
      </c>
      <c r="S130" s="109"/>
    </row>
    <row r="131" spans="1:19" s="11" customFormat="1" ht="23.25" customHeight="1">
      <c r="A131" s="54"/>
      <c r="B131" s="87"/>
      <c r="C131" s="88"/>
      <c r="D131" s="4" t="s">
        <v>46</v>
      </c>
      <c r="E131" s="9">
        <f aca="true" t="shared" si="92" ref="E131:G132">E125+E128</f>
        <v>15000</v>
      </c>
      <c r="F131" s="9">
        <f t="shared" si="92"/>
        <v>3000</v>
      </c>
      <c r="G131" s="9">
        <f t="shared" si="92"/>
        <v>1274.6</v>
      </c>
      <c r="H131" s="4">
        <f t="shared" si="84"/>
        <v>-1725.4</v>
      </c>
      <c r="I131" s="9">
        <f t="shared" si="89"/>
        <v>4000</v>
      </c>
      <c r="J131" s="9">
        <f t="shared" si="89"/>
        <v>9000</v>
      </c>
      <c r="K131" s="4">
        <f t="shared" si="85"/>
        <v>5000</v>
      </c>
      <c r="L131" s="9">
        <f t="shared" si="90"/>
        <v>4000</v>
      </c>
      <c r="M131" s="9">
        <f t="shared" si="90"/>
        <v>6200</v>
      </c>
      <c r="N131" s="4">
        <f t="shared" si="86"/>
        <v>2200</v>
      </c>
      <c r="O131" s="9">
        <f t="shared" si="91"/>
        <v>4000</v>
      </c>
      <c r="P131" s="9">
        <f t="shared" si="91"/>
        <v>3000</v>
      </c>
      <c r="Q131" s="4">
        <f t="shared" si="87"/>
        <v>-1000</v>
      </c>
      <c r="R131" s="4">
        <f t="shared" si="88"/>
        <v>4474.6</v>
      </c>
      <c r="S131" s="110"/>
    </row>
    <row r="132" spans="1:19" s="11" customFormat="1" ht="23.25" customHeight="1">
      <c r="A132" s="48"/>
      <c r="B132" s="89"/>
      <c r="C132" s="90"/>
      <c r="D132" s="4" t="s">
        <v>44</v>
      </c>
      <c r="E132" s="9">
        <f t="shared" si="92"/>
        <v>0</v>
      </c>
      <c r="F132" s="9">
        <f t="shared" si="92"/>
        <v>0</v>
      </c>
      <c r="G132" s="9">
        <f t="shared" si="92"/>
        <v>0</v>
      </c>
      <c r="H132" s="4">
        <f t="shared" si="84"/>
        <v>0</v>
      </c>
      <c r="I132" s="9">
        <f t="shared" si="89"/>
        <v>0</v>
      </c>
      <c r="J132" s="9">
        <f t="shared" si="89"/>
        <v>0</v>
      </c>
      <c r="K132" s="4">
        <f t="shared" si="85"/>
        <v>0</v>
      </c>
      <c r="L132" s="9">
        <f t="shared" si="90"/>
        <v>0</v>
      </c>
      <c r="M132" s="9">
        <f t="shared" si="90"/>
        <v>0</v>
      </c>
      <c r="N132" s="4">
        <f t="shared" si="86"/>
        <v>0</v>
      </c>
      <c r="O132" s="9">
        <f t="shared" si="91"/>
        <v>0</v>
      </c>
      <c r="P132" s="9">
        <f t="shared" si="91"/>
        <v>0</v>
      </c>
      <c r="Q132" s="4">
        <f t="shared" si="87"/>
        <v>0</v>
      </c>
      <c r="R132" s="4">
        <f t="shared" si="88"/>
        <v>0</v>
      </c>
      <c r="S132" s="111"/>
    </row>
    <row r="133" spans="1:19" ht="18" customHeight="1">
      <c r="A133" s="103" t="s">
        <v>72</v>
      </c>
      <c r="B133" s="104"/>
      <c r="C133" s="104"/>
      <c r="D133" s="104"/>
      <c r="E133" s="104"/>
      <c r="F133" s="104"/>
      <c r="G133" s="104"/>
      <c r="H133" s="104"/>
      <c r="I133" s="104"/>
      <c r="J133" s="104"/>
      <c r="K133" s="104"/>
      <c r="L133" s="104"/>
      <c r="M133" s="104"/>
      <c r="N133" s="104"/>
      <c r="O133" s="104"/>
      <c r="P133" s="104"/>
      <c r="Q133" s="104"/>
      <c r="R133" s="104"/>
      <c r="S133" s="105"/>
    </row>
    <row r="134" spans="1:19" ht="50.25" customHeight="1">
      <c r="A134" s="70" t="s">
        <v>227</v>
      </c>
      <c r="B134" s="76" t="s">
        <v>118</v>
      </c>
      <c r="C134" s="76" t="s">
        <v>185</v>
      </c>
      <c r="D134" s="4" t="s">
        <v>98</v>
      </c>
      <c r="E134" s="4">
        <f>F134+I134+L134+O134</f>
        <v>18000</v>
      </c>
      <c r="F134" s="4">
        <v>5000</v>
      </c>
      <c r="G134" s="4"/>
      <c r="H134" s="4">
        <f>G134-F134</f>
        <v>-5000</v>
      </c>
      <c r="I134" s="4">
        <v>5000</v>
      </c>
      <c r="J134" s="4"/>
      <c r="K134" s="4">
        <f>J134-I134</f>
        <v>-5000</v>
      </c>
      <c r="L134" s="4">
        <v>4000</v>
      </c>
      <c r="M134" s="4">
        <v>3100</v>
      </c>
      <c r="N134" s="4">
        <f>M134-L134</f>
        <v>-900</v>
      </c>
      <c r="O134" s="4">
        <v>4000</v>
      </c>
      <c r="P134" s="4">
        <v>3000</v>
      </c>
      <c r="Q134" s="4">
        <f>P134-O134</f>
        <v>-1000</v>
      </c>
      <c r="R134" s="4">
        <f>H134+K134+N134+Q134</f>
        <v>-11900</v>
      </c>
      <c r="S134" s="76" t="s">
        <v>219</v>
      </c>
    </row>
    <row r="135" spans="1:19" ht="50.25" customHeight="1">
      <c r="A135" s="71"/>
      <c r="B135" s="77"/>
      <c r="C135" s="77"/>
      <c r="D135" s="4" t="s">
        <v>46</v>
      </c>
      <c r="E135" s="4">
        <f aca="true" t="shared" si="93" ref="E135:E142">F135+I135+L135+O135</f>
        <v>18000</v>
      </c>
      <c r="F135" s="4">
        <v>5000</v>
      </c>
      <c r="G135" s="4">
        <v>1159.3</v>
      </c>
      <c r="H135" s="4">
        <f aca="true" t="shared" si="94" ref="H135:H148">G135-F135</f>
        <v>-3840.7</v>
      </c>
      <c r="I135" s="4">
        <v>5000</v>
      </c>
      <c r="J135" s="4">
        <v>4000</v>
      </c>
      <c r="K135" s="4">
        <f aca="true" t="shared" si="95" ref="K135:K148">J135-I135</f>
        <v>-1000</v>
      </c>
      <c r="L135" s="4">
        <v>4000</v>
      </c>
      <c r="M135" s="4">
        <v>4000</v>
      </c>
      <c r="N135" s="4">
        <f aca="true" t="shared" si="96" ref="N135:N148">M135-L135</f>
        <v>0</v>
      </c>
      <c r="O135" s="4">
        <v>4000</v>
      </c>
      <c r="P135" s="4">
        <v>7000</v>
      </c>
      <c r="Q135" s="4">
        <f aca="true" t="shared" si="97" ref="Q135:Q148">P135-O135</f>
        <v>3000</v>
      </c>
      <c r="R135" s="4">
        <f aca="true" t="shared" si="98" ref="R135:R148">H135+K135+N135+Q135</f>
        <v>-1840.6999999999998</v>
      </c>
      <c r="S135" s="77"/>
    </row>
    <row r="136" spans="1:19" ht="50.25" customHeight="1">
      <c r="A136" s="72"/>
      <c r="B136" s="78"/>
      <c r="C136" s="78"/>
      <c r="D136" s="4" t="s">
        <v>44</v>
      </c>
      <c r="E136" s="4">
        <f t="shared" si="93"/>
        <v>0</v>
      </c>
      <c r="F136" s="4"/>
      <c r="G136" s="4"/>
      <c r="H136" s="4">
        <f t="shared" si="94"/>
        <v>0</v>
      </c>
      <c r="I136" s="4"/>
      <c r="J136" s="4"/>
      <c r="K136" s="4">
        <f t="shared" si="95"/>
        <v>0</v>
      </c>
      <c r="L136" s="4"/>
      <c r="M136" s="4"/>
      <c r="N136" s="4">
        <f t="shared" si="96"/>
        <v>0</v>
      </c>
      <c r="O136" s="4"/>
      <c r="P136" s="4"/>
      <c r="Q136" s="4">
        <f t="shared" si="97"/>
        <v>0</v>
      </c>
      <c r="R136" s="4">
        <f t="shared" si="98"/>
        <v>0</v>
      </c>
      <c r="S136" s="77"/>
    </row>
    <row r="137" spans="1:19" ht="51" customHeight="1">
      <c r="A137" s="70" t="s">
        <v>220</v>
      </c>
      <c r="B137" s="76" t="s">
        <v>228</v>
      </c>
      <c r="C137" s="76" t="s">
        <v>176</v>
      </c>
      <c r="D137" s="4" t="s">
        <v>98</v>
      </c>
      <c r="E137" s="4">
        <f t="shared" si="93"/>
        <v>0</v>
      </c>
      <c r="F137" s="4"/>
      <c r="G137" s="4">
        <v>1200</v>
      </c>
      <c r="H137" s="4">
        <f t="shared" si="94"/>
        <v>1200</v>
      </c>
      <c r="I137" s="4"/>
      <c r="J137" s="4"/>
      <c r="K137" s="4">
        <f t="shared" si="95"/>
        <v>0</v>
      </c>
      <c r="L137" s="4"/>
      <c r="M137" s="4">
        <v>3000</v>
      </c>
      <c r="N137" s="4">
        <f t="shared" si="96"/>
        <v>3000</v>
      </c>
      <c r="O137" s="4"/>
      <c r="P137" s="4">
        <v>3800</v>
      </c>
      <c r="Q137" s="4">
        <f t="shared" si="97"/>
        <v>3800</v>
      </c>
      <c r="R137" s="4">
        <f t="shared" si="98"/>
        <v>8000</v>
      </c>
      <c r="S137" s="77"/>
    </row>
    <row r="138" spans="1:19" ht="51" customHeight="1">
      <c r="A138" s="71"/>
      <c r="B138" s="77"/>
      <c r="C138" s="77"/>
      <c r="D138" s="4" t="s">
        <v>46</v>
      </c>
      <c r="E138" s="4">
        <f t="shared" si="93"/>
        <v>0</v>
      </c>
      <c r="F138" s="4"/>
      <c r="G138" s="4"/>
      <c r="H138" s="4">
        <f t="shared" si="94"/>
        <v>0</v>
      </c>
      <c r="I138" s="4"/>
      <c r="J138" s="4">
        <v>5000</v>
      </c>
      <c r="K138" s="4">
        <f t="shared" si="95"/>
        <v>5000</v>
      </c>
      <c r="L138" s="4"/>
      <c r="M138" s="4">
        <v>5000</v>
      </c>
      <c r="N138" s="4">
        <f t="shared" si="96"/>
        <v>5000</v>
      </c>
      <c r="O138" s="4"/>
      <c r="P138" s="4">
        <v>5000</v>
      </c>
      <c r="Q138" s="4">
        <f t="shared" si="97"/>
        <v>5000</v>
      </c>
      <c r="R138" s="4">
        <f t="shared" si="98"/>
        <v>15000</v>
      </c>
      <c r="S138" s="77"/>
    </row>
    <row r="139" spans="1:19" ht="51" customHeight="1">
      <c r="A139" s="72"/>
      <c r="B139" s="78"/>
      <c r="C139" s="78"/>
      <c r="D139" s="4" t="s">
        <v>44</v>
      </c>
      <c r="E139" s="4">
        <f t="shared" si="93"/>
        <v>0</v>
      </c>
      <c r="F139" s="6"/>
      <c r="G139" s="6"/>
      <c r="H139" s="4">
        <f t="shared" si="94"/>
        <v>0</v>
      </c>
      <c r="I139" s="6"/>
      <c r="J139" s="6"/>
      <c r="K139" s="4">
        <f t="shared" si="95"/>
        <v>0</v>
      </c>
      <c r="L139" s="4"/>
      <c r="M139" s="4"/>
      <c r="N139" s="4">
        <f t="shared" si="96"/>
        <v>0</v>
      </c>
      <c r="O139" s="4"/>
      <c r="P139" s="4"/>
      <c r="Q139" s="4">
        <f t="shared" si="97"/>
        <v>0</v>
      </c>
      <c r="R139" s="4">
        <f t="shared" si="98"/>
        <v>0</v>
      </c>
      <c r="S139" s="78"/>
    </row>
    <row r="140" spans="1:19" ht="55.5" customHeight="1">
      <c r="A140" s="70" t="s">
        <v>160</v>
      </c>
      <c r="B140" s="76" t="s">
        <v>119</v>
      </c>
      <c r="C140" s="76" t="s">
        <v>39</v>
      </c>
      <c r="D140" s="4" t="s">
        <v>98</v>
      </c>
      <c r="E140" s="4">
        <f t="shared" si="93"/>
        <v>2500</v>
      </c>
      <c r="F140" s="4"/>
      <c r="G140" s="4"/>
      <c r="H140" s="4">
        <f t="shared" si="94"/>
        <v>0</v>
      </c>
      <c r="I140" s="4">
        <v>1000</v>
      </c>
      <c r="J140" s="4"/>
      <c r="K140" s="4">
        <f t="shared" si="95"/>
        <v>-1000</v>
      </c>
      <c r="L140" s="4">
        <v>1000</v>
      </c>
      <c r="M140" s="4"/>
      <c r="N140" s="4">
        <f t="shared" si="96"/>
        <v>-1000</v>
      </c>
      <c r="O140" s="4">
        <v>500</v>
      </c>
      <c r="P140" s="4">
        <v>1500</v>
      </c>
      <c r="Q140" s="4">
        <f t="shared" si="97"/>
        <v>1000</v>
      </c>
      <c r="R140" s="4">
        <f t="shared" si="98"/>
        <v>-1000</v>
      </c>
      <c r="S140" s="76" t="s">
        <v>247</v>
      </c>
    </row>
    <row r="141" spans="1:19" ht="55.5" customHeight="1">
      <c r="A141" s="71"/>
      <c r="B141" s="77"/>
      <c r="C141" s="77"/>
      <c r="D141" s="4" t="s">
        <v>46</v>
      </c>
      <c r="E141" s="4">
        <f t="shared" si="93"/>
        <v>2500</v>
      </c>
      <c r="F141" s="4">
        <v>200</v>
      </c>
      <c r="G141" s="4"/>
      <c r="H141" s="4">
        <f t="shared" si="94"/>
        <v>-200</v>
      </c>
      <c r="I141" s="4">
        <v>1400</v>
      </c>
      <c r="J141" s="4"/>
      <c r="K141" s="4">
        <f t="shared" si="95"/>
        <v>-1400</v>
      </c>
      <c r="L141" s="4">
        <v>600</v>
      </c>
      <c r="M141" s="4">
        <v>1600</v>
      </c>
      <c r="N141" s="4">
        <f t="shared" si="96"/>
        <v>1000</v>
      </c>
      <c r="O141" s="4">
        <v>300</v>
      </c>
      <c r="P141" s="4">
        <v>1900</v>
      </c>
      <c r="Q141" s="4">
        <f t="shared" si="97"/>
        <v>1600</v>
      </c>
      <c r="R141" s="4">
        <f t="shared" si="98"/>
        <v>1000</v>
      </c>
      <c r="S141" s="77"/>
    </row>
    <row r="142" spans="1:19" ht="55.5" customHeight="1">
      <c r="A142" s="72"/>
      <c r="B142" s="78"/>
      <c r="C142" s="78"/>
      <c r="D142" s="4" t="s">
        <v>44</v>
      </c>
      <c r="E142" s="4">
        <f t="shared" si="93"/>
        <v>0</v>
      </c>
      <c r="F142" s="6"/>
      <c r="G142" s="6"/>
      <c r="H142" s="4">
        <f t="shared" si="94"/>
        <v>0</v>
      </c>
      <c r="I142" s="6"/>
      <c r="J142" s="6"/>
      <c r="K142" s="4">
        <f t="shared" si="95"/>
        <v>0</v>
      </c>
      <c r="L142" s="6"/>
      <c r="M142" s="6"/>
      <c r="N142" s="4">
        <f t="shared" si="96"/>
        <v>0</v>
      </c>
      <c r="O142" s="6"/>
      <c r="P142" s="6"/>
      <c r="Q142" s="4">
        <f t="shared" si="97"/>
        <v>0</v>
      </c>
      <c r="R142" s="4">
        <f t="shared" si="98"/>
        <v>0</v>
      </c>
      <c r="S142" s="78"/>
    </row>
    <row r="143" spans="1:19" s="11" customFormat="1" ht="22.5" customHeight="1">
      <c r="A143" s="53" t="s">
        <v>47</v>
      </c>
      <c r="B143" s="137" t="s">
        <v>120</v>
      </c>
      <c r="C143" s="138"/>
      <c r="D143" s="4" t="s">
        <v>98</v>
      </c>
      <c r="E143" s="9">
        <f aca="true" t="shared" si="99" ref="E143:G145">E134+E137+E140</f>
        <v>20500</v>
      </c>
      <c r="F143" s="9">
        <f t="shared" si="99"/>
        <v>5000</v>
      </c>
      <c r="G143" s="9">
        <f t="shared" si="99"/>
        <v>1200</v>
      </c>
      <c r="H143" s="9">
        <f t="shared" si="94"/>
        <v>-3800</v>
      </c>
      <c r="I143" s="9">
        <f aca="true" t="shared" si="100" ref="I143:J145">I134+I137+I140</f>
        <v>6000</v>
      </c>
      <c r="J143" s="9">
        <f t="shared" si="100"/>
        <v>0</v>
      </c>
      <c r="K143" s="9">
        <f t="shared" si="95"/>
        <v>-6000</v>
      </c>
      <c r="L143" s="9">
        <f aca="true" t="shared" si="101" ref="L143:M145">L134+L137+L140</f>
        <v>5000</v>
      </c>
      <c r="M143" s="9">
        <f t="shared" si="101"/>
        <v>6100</v>
      </c>
      <c r="N143" s="9">
        <f t="shared" si="96"/>
        <v>1100</v>
      </c>
      <c r="O143" s="9">
        <f aca="true" t="shared" si="102" ref="O143:P145">O134+O137+O140</f>
        <v>4500</v>
      </c>
      <c r="P143" s="9">
        <f t="shared" si="102"/>
        <v>8300</v>
      </c>
      <c r="Q143" s="9">
        <f t="shared" si="97"/>
        <v>3800</v>
      </c>
      <c r="R143" s="9">
        <f t="shared" si="98"/>
        <v>-4900</v>
      </c>
      <c r="S143" s="109"/>
    </row>
    <row r="144" spans="1:19" s="11" customFormat="1" ht="22.5" customHeight="1">
      <c r="A144" s="54"/>
      <c r="B144" s="139"/>
      <c r="C144" s="140"/>
      <c r="D144" s="4" t="s">
        <v>46</v>
      </c>
      <c r="E144" s="9">
        <f t="shared" si="99"/>
        <v>20500</v>
      </c>
      <c r="F144" s="9">
        <f t="shared" si="99"/>
        <v>5200</v>
      </c>
      <c r="G144" s="9">
        <f t="shared" si="99"/>
        <v>1159.3</v>
      </c>
      <c r="H144" s="9">
        <f t="shared" si="94"/>
        <v>-4040.7</v>
      </c>
      <c r="I144" s="9">
        <f t="shared" si="100"/>
        <v>6400</v>
      </c>
      <c r="J144" s="9">
        <f t="shared" si="100"/>
        <v>9000</v>
      </c>
      <c r="K144" s="9">
        <f t="shared" si="95"/>
        <v>2600</v>
      </c>
      <c r="L144" s="9">
        <f t="shared" si="101"/>
        <v>4600</v>
      </c>
      <c r="M144" s="9">
        <f t="shared" si="101"/>
        <v>10600</v>
      </c>
      <c r="N144" s="9">
        <f t="shared" si="96"/>
        <v>6000</v>
      </c>
      <c r="O144" s="9">
        <f t="shared" si="102"/>
        <v>4300</v>
      </c>
      <c r="P144" s="9">
        <f t="shared" si="102"/>
        <v>13900</v>
      </c>
      <c r="Q144" s="9">
        <f t="shared" si="97"/>
        <v>9600</v>
      </c>
      <c r="R144" s="9">
        <f t="shared" si="98"/>
        <v>14159.3</v>
      </c>
      <c r="S144" s="110"/>
    </row>
    <row r="145" spans="1:19" s="11" customFormat="1" ht="22.5" customHeight="1">
      <c r="A145" s="48"/>
      <c r="B145" s="141"/>
      <c r="C145" s="142"/>
      <c r="D145" s="4" t="s">
        <v>44</v>
      </c>
      <c r="E145" s="9">
        <f t="shared" si="99"/>
        <v>0</v>
      </c>
      <c r="F145" s="9">
        <f t="shared" si="99"/>
        <v>0</v>
      </c>
      <c r="G145" s="9">
        <f t="shared" si="99"/>
        <v>0</v>
      </c>
      <c r="H145" s="9">
        <f t="shared" si="94"/>
        <v>0</v>
      </c>
      <c r="I145" s="9">
        <f t="shared" si="100"/>
        <v>0</v>
      </c>
      <c r="J145" s="9">
        <f t="shared" si="100"/>
        <v>0</v>
      </c>
      <c r="K145" s="9">
        <f t="shared" si="95"/>
        <v>0</v>
      </c>
      <c r="L145" s="9">
        <f t="shared" si="101"/>
        <v>0</v>
      </c>
      <c r="M145" s="9">
        <f t="shared" si="101"/>
        <v>0</v>
      </c>
      <c r="N145" s="9">
        <f t="shared" si="96"/>
        <v>0</v>
      </c>
      <c r="O145" s="9">
        <f t="shared" si="102"/>
        <v>0</v>
      </c>
      <c r="P145" s="9">
        <f t="shared" si="102"/>
        <v>0</v>
      </c>
      <c r="Q145" s="9">
        <f t="shared" si="97"/>
        <v>0</v>
      </c>
      <c r="R145" s="9">
        <f t="shared" si="98"/>
        <v>0</v>
      </c>
      <c r="S145" s="111"/>
    </row>
    <row r="146" spans="1:19" s="35" customFormat="1" ht="22.5" customHeight="1">
      <c r="A146" s="66" t="s">
        <v>48</v>
      </c>
      <c r="B146" s="66"/>
      <c r="C146" s="66"/>
      <c r="D146" s="4" t="s">
        <v>98</v>
      </c>
      <c r="E146" s="12">
        <f>E104+E120+E130+E143</f>
        <v>112936</v>
      </c>
      <c r="F146" s="12">
        <f>F104+F120+F130+F143</f>
        <v>31936</v>
      </c>
      <c r="G146" s="12">
        <f>G104+G120+G130+G143</f>
        <v>9028.099999999999</v>
      </c>
      <c r="H146" s="12">
        <f t="shared" si="94"/>
        <v>-22907.9</v>
      </c>
      <c r="I146" s="12">
        <f aca="true" t="shared" si="103" ref="I146:J148">I104+I120+I130+I143</f>
        <v>27000</v>
      </c>
      <c r="J146" s="12">
        <f t="shared" si="103"/>
        <v>10496.9</v>
      </c>
      <c r="K146" s="12">
        <f t="shared" si="95"/>
        <v>-16503.1</v>
      </c>
      <c r="L146" s="12">
        <f aca="true" t="shared" si="104" ref="L146:M148">L104+L120+L130+L143</f>
        <v>27000</v>
      </c>
      <c r="M146" s="12">
        <f t="shared" si="104"/>
        <v>9100</v>
      </c>
      <c r="N146" s="12">
        <f t="shared" si="96"/>
        <v>-17900</v>
      </c>
      <c r="O146" s="12">
        <f aca="true" t="shared" si="105" ref="O146:P148">O104+O120+O130+O143</f>
        <v>27000</v>
      </c>
      <c r="P146" s="12">
        <f t="shared" si="105"/>
        <v>11300</v>
      </c>
      <c r="Q146" s="12">
        <f t="shared" si="97"/>
        <v>-15700</v>
      </c>
      <c r="R146" s="12">
        <f t="shared" si="98"/>
        <v>-73011</v>
      </c>
      <c r="S146" s="66"/>
    </row>
    <row r="147" spans="1:19" s="35" customFormat="1" ht="22.5" customHeight="1">
      <c r="A147" s="67"/>
      <c r="B147" s="67"/>
      <c r="C147" s="67"/>
      <c r="D147" s="4" t="s">
        <v>46</v>
      </c>
      <c r="E147" s="12">
        <f aca="true" t="shared" si="106" ref="E147:G148">E105+E121+E131+E144</f>
        <v>108000</v>
      </c>
      <c r="F147" s="12">
        <f t="shared" si="106"/>
        <v>27200</v>
      </c>
      <c r="G147" s="12">
        <f t="shared" si="106"/>
        <v>33145</v>
      </c>
      <c r="H147" s="12">
        <f t="shared" si="94"/>
        <v>5945</v>
      </c>
      <c r="I147" s="12">
        <f t="shared" si="103"/>
        <v>27400</v>
      </c>
      <c r="J147" s="12">
        <f t="shared" si="103"/>
        <v>44737.3</v>
      </c>
      <c r="K147" s="12">
        <f t="shared" si="95"/>
        <v>17337.300000000003</v>
      </c>
      <c r="L147" s="12">
        <f t="shared" si="104"/>
        <v>26600</v>
      </c>
      <c r="M147" s="12">
        <f t="shared" si="104"/>
        <v>48911.04</v>
      </c>
      <c r="N147" s="12">
        <f t="shared" si="96"/>
        <v>22311.04</v>
      </c>
      <c r="O147" s="12">
        <f t="shared" si="105"/>
        <v>26800</v>
      </c>
      <c r="P147" s="12">
        <f t="shared" si="105"/>
        <v>38447.6</v>
      </c>
      <c r="Q147" s="12">
        <f t="shared" si="97"/>
        <v>11647.599999999999</v>
      </c>
      <c r="R147" s="12">
        <f t="shared" si="98"/>
        <v>57240.94</v>
      </c>
      <c r="S147" s="67"/>
    </row>
    <row r="148" spans="1:19" s="35" customFormat="1" ht="22.5" customHeight="1">
      <c r="A148" s="68"/>
      <c r="B148" s="68"/>
      <c r="C148" s="68"/>
      <c r="D148" s="4" t="s">
        <v>44</v>
      </c>
      <c r="E148" s="12">
        <f t="shared" si="106"/>
        <v>0</v>
      </c>
      <c r="F148" s="12">
        <f t="shared" si="106"/>
        <v>0</v>
      </c>
      <c r="G148" s="12">
        <f t="shared" si="106"/>
        <v>0</v>
      </c>
      <c r="H148" s="12">
        <f t="shared" si="94"/>
        <v>0</v>
      </c>
      <c r="I148" s="12">
        <f t="shared" si="103"/>
        <v>0</v>
      </c>
      <c r="J148" s="12">
        <f t="shared" si="103"/>
        <v>0</v>
      </c>
      <c r="K148" s="12">
        <f t="shared" si="95"/>
        <v>0</v>
      </c>
      <c r="L148" s="12">
        <f t="shared" si="104"/>
        <v>0</v>
      </c>
      <c r="M148" s="12">
        <f t="shared" si="104"/>
        <v>0</v>
      </c>
      <c r="N148" s="12">
        <f t="shared" si="96"/>
        <v>0</v>
      </c>
      <c r="O148" s="12">
        <f t="shared" si="105"/>
        <v>0</v>
      </c>
      <c r="P148" s="12">
        <f t="shared" si="105"/>
        <v>0</v>
      </c>
      <c r="Q148" s="12">
        <f t="shared" si="97"/>
        <v>0</v>
      </c>
      <c r="R148" s="12">
        <f t="shared" si="98"/>
        <v>0</v>
      </c>
      <c r="S148" s="68"/>
    </row>
    <row r="149" spans="1:19" ht="12.75">
      <c r="A149" s="112" t="s">
        <v>73</v>
      </c>
      <c r="B149" s="113"/>
      <c r="C149" s="113"/>
      <c r="D149" s="113"/>
      <c r="E149" s="113"/>
      <c r="F149" s="113"/>
      <c r="G149" s="113"/>
      <c r="H149" s="113"/>
      <c r="I149" s="113"/>
      <c r="J149" s="113"/>
      <c r="K149" s="113"/>
      <c r="L149" s="113"/>
      <c r="M149" s="113"/>
      <c r="N149" s="113"/>
      <c r="O149" s="113"/>
      <c r="P149" s="113"/>
      <c r="Q149" s="113"/>
      <c r="R149" s="113"/>
      <c r="S149" s="114"/>
    </row>
    <row r="150" spans="1:19" ht="12.75">
      <c r="A150" s="103" t="s">
        <v>74</v>
      </c>
      <c r="B150" s="104"/>
      <c r="C150" s="104"/>
      <c r="D150" s="104"/>
      <c r="E150" s="104"/>
      <c r="F150" s="104"/>
      <c r="G150" s="104"/>
      <c r="H150" s="104"/>
      <c r="I150" s="104"/>
      <c r="J150" s="104"/>
      <c r="K150" s="104"/>
      <c r="L150" s="104"/>
      <c r="M150" s="104"/>
      <c r="N150" s="104"/>
      <c r="O150" s="104"/>
      <c r="P150" s="104"/>
      <c r="Q150" s="104"/>
      <c r="R150" s="104"/>
      <c r="S150" s="105"/>
    </row>
    <row r="151" spans="1:19" ht="56.25" customHeight="1">
      <c r="A151" s="106" t="s">
        <v>0</v>
      </c>
      <c r="B151" s="61" t="s">
        <v>161</v>
      </c>
      <c r="C151" s="61" t="s">
        <v>121</v>
      </c>
      <c r="D151" s="4" t="s">
        <v>98</v>
      </c>
      <c r="E151" s="4">
        <f>F151+I151+L151+O151</f>
        <v>900000</v>
      </c>
      <c r="F151" s="4"/>
      <c r="G151" s="4"/>
      <c r="H151" s="4"/>
      <c r="I151" s="4">
        <v>300000</v>
      </c>
      <c r="J151" s="4"/>
      <c r="K151" s="4">
        <f aca="true" t="shared" si="107" ref="K151:K156">J151-I151</f>
        <v>-300000</v>
      </c>
      <c r="L151" s="4">
        <v>300000</v>
      </c>
      <c r="M151" s="4">
        <v>100000</v>
      </c>
      <c r="N151" s="4">
        <f aca="true" t="shared" si="108" ref="N151:N156">M151-L151</f>
        <v>-200000</v>
      </c>
      <c r="O151" s="4">
        <v>300000</v>
      </c>
      <c r="P151" s="4">
        <v>300000</v>
      </c>
      <c r="Q151" s="4">
        <f aca="true" t="shared" si="109" ref="Q151:Q156">P151-O151</f>
        <v>0</v>
      </c>
      <c r="R151" s="28">
        <f aca="true" t="shared" si="110" ref="R151:R156">H151+K151+N151+Q151</f>
        <v>-500000</v>
      </c>
      <c r="S151" s="61" t="s">
        <v>248</v>
      </c>
    </row>
    <row r="152" spans="1:19" ht="56.25" customHeight="1">
      <c r="A152" s="107"/>
      <c r="B152" s="80"/>
      <c r="C152" s="80"/>
      <c r="D152" s="4" t="s">
        <v>46</v>
      </c>
      <c r="E152" s="4"/>
      <c r="F152" s="4"/>
      <c r="G152" s="4"/>
      <c r="H152" s="4"/>
      <c r="I152" s="4"/>
      <c r="J152" s="4"/>
      <c r="K152" s="4">
        <f t="shared" si="107"/>
        <v>0</v>
      </c>
      <c r="L152" s="4"/>
      <c r="M152" s="4"/>
      <c r="N152" s="4">
        <f t="shared" si="108"/>
        <v>0</v>
      </c>
      <c r="O152" s="4"/>
      <c r="P152" s="4"/>
      <c r="Q152" s="4">
        <f t="shared" si="109"/>
        <v>0</v>
      </c>
      <c r="R152" s="28">
        <f t="shared" si="110"/>
        <v>0</v>
      </c>
      <c r="S152" s="80"/>
    </row>
    <row r="153" spans="1:19" ht="56.25" customHeight="1">
      <c r="A153" s="108"/>
      <c r="B153" s="62"/>
      <c r="C153" s="62"/>
      <c r="D153" s="4" t="s">
        <v>44</v>
      </c>
      <c r="E153" s="4"/>
      <c r="F153" s="6"/>
      <c r="G153" s="6"/>
      <c r="H153" s="6"/>
      <c r="I153" s="6"/>
      <c r="J153" s="6"/>
      <c r="K153" s="4">
        <f t="shared" si="107"/>
        <v>0</v>
      </c>
      <c r="L153" s="6"/>
      <c r="M153" s="6"/>
      <c r="N153" s="4">
        <f t="shared" si="108"/>
        <v>0</v>
      </c>
      <c r="O153" s="6"/>
      <c r="P153" s="6"/>
      <c r="Q153" s="4">
        <f t="shared" si="109"/>
        <v>0</v>
      </c>
      <c r="R153" s="28">
        <f t="shared" si="110"/>
        <v>0</v>
      </c>
      <c r="S153" s="62"/>
    </row>
    <row r="154" spans="1:19" s="11" customFormat="1" ht="31.5" customHeight="1">
      <c r="A154" s="53" t="s">
        <v>47</v>
      </c>
      <c r="B154" s="49" t="s">
        <v>122</v>
      </c>
      <c r="C154" s="47"/>
      <c r="D154" s="4" t="s">
        <v>98</v>
      </c>
      <c r="E154" s="9">
        <f aca="true" t="shared" si="111" ref="E154:J154">E151</f>
        <v>900000</v>
      </c>
      <c r="F154" s="9">
        <f t="shared" si="111"/>
        <v>0</v>
      </c>
      <c r="G154" s="9">
        <f t="shared" si="111"/>
        <v>0</v>
      </c>
      <c r="H154" s="9">
        <f t="shared" si="111"/>
        <v>0</v>
      </c>
      <c r="I154" s="9">
        <f t="shared" si="111"/>
        <v>300000</v>
      </c>
      <c r="J154" s="9">
        <f t="shared" si="111"/>
        <v>0</v>
      </c>
      <c r="K154" s="9">
        <f t="shared" si="107"/>
        <v>-300000</v>
      </c>
      <c r="L154" s="9">
        <f aca="true" t="shared" si="112" ref="L154:M156">L151</f>
        <v>300000</v>
      </c>
      <c r="M154" s="9">
        <f t="shared" si="112"/>
        <v>100000</v>
      </c>
      <c r="N154" s="9">
        <f t="shared" si="108"/>
        <v>-200000</v>
      </c>
      <c r="O154" s="9">
        <f aca="true" t="shared" si="113" ref="O154:P156">O151</f>
        <v>300000</v>
      </c>
      <c r="P154" s="9">
        <f t="shared" si="113"/>
        <v>300000</v>
      </c>
      <c r="Q154" s="9">
        <f t="shared" si="109"/>
        <v>0</v>
      </c>
      <c r="R154" s="33">
        <f t="shared" si="110"/>
        <v>-500000</v>
      </c>
      <c r="S154" s="143"/>
    </row>
    <row r="155" spans="1:19" s="11" customFormat="1" ht="31.5" customHeight="1">
      <c r="A155" s="54"/>
      <c r="B155" s="87"/>
      <c r="C155" s="88"/>
      <c r="D155" s="4" t="s">
        <v>46</v>
      </c>
      <c r="E155" s="9">
        <f aca="true" t="shared" si="114" ref="E155:G156">E152</f>
        <v>0</v>
      </c>
      <c r="F155" s="9">
        <f t="shared" si="114"/>
        <v>0</v>
      </c>
      <c r="G155" s="9">
        <f t="shared" si="114"/>
        <v>0</v>
      </c>
      <c r="H155" s="9">
        <f aca="true" t="shared" si="115" ref="H155:J156">H152</f>
        <v>0</v>
      </c>
      <c r="I155" s="9">
        <f t="shared" si="115"/>
        <v>0</v>
      </c>
      <c r="J155" s="9">
        <f t="shared" si="115"/>
        <v>0</v>
      </c>
      <c r="K155" s="9">
        <f t="shared" si="107"/>
        <v>0</v>
      </c>
      <c r="L155" s="9">
        <f t="shared" si="112"/>
        <v>0</v>
      </c>
      <c r="M155" s="9">
        <f t="shared" si="112"/>
        <v>0</v>
      </c>
      <c r="N155" s="9">
        <f t="shared" si="108"/>
        <v>0</v>
      </c>
      <c r="O155" s="9">
        <f t="shared" si="113"/>
        <v>0</v>
      </c>
      <c r="P155" s="9">
        <f t="shared" si="113"/>
        <v>0</v>
      </c>
      <c r="Q155" s="9">
        <f t="shared" si="109"/>
        <v>0</v>
      </c>
      <c r="R155" s="33">
        <f t="shared" si="110"/>
        <v>0</v>
      </c>
      <c r="S155" s="144"/>
    </row>
    <row r="156" spans="1:19" s="11" customFormat="1" ht="31.5" customHeight="1">
      <c r="A156" s="48"/>
      <c r="B156" s="89"/>
      <c r="C156" s="90"/>
      <c r="D156" s="4" t="s">
        <v>44</v>
      </c>
      <c r="E156" s="9">
        <f t="shared" si="114"/>
        <v>0</v>
      </c>
      <c r="F156" s="9">
        <f t="shared" si="114"/>
        <v>0</v>
      </c>
      <c r="G156" s="9">
        <f t="shared" si="114"/>
        <v>0</v>
      </c>
      <c r="H156" s="9">
        <f t="shared" si="115"/>
        <v>0</v>
      </c>
      <c r="I156" s="9">
        <f t="shared" si="115"/>
        <v>0</v>
      </c>
      <c r="J156" s="9">
        <f t="shared" si="115"/>
        <v>0</v>
      </c>
      <c r="K156" s="9">
        <f t="shared" si="107"/>
        <v>0</v>
      </c>
      <c r="L156" s="9">
        <f t="shared" si="112"/>
        <v>0</v>
      </c>
      <c r="M156" s="9">
        <f t="shared" si="112"/>
        <v>0</v>
      </c>
      <c r="N156" s="9">
        <f t="shared" si="108"/>
        <v>0</v>
      </c>
      <c r="O156" s="9">
        <f t="shared" si="113"/>
        <v>0</v>
      </c>
      <c r="P156" s="9">
        <f t="shared" si="113"/>
        <v>0</v>
      </c>
      <c r="Q156" s="9">
        <f t="shared" si="109"/>
        <v>0</v>
      </c>
      <c r="R156" s="33">
        <f t="shared" si="110"/>
        <v>0</v>
      </c>
      <c r="S156" s="145"/>
    </row>
    <row r="157" spans="1:19" ht="12.75">
      <c r="A157" s="103" t="s">
        <v>75</v>
      </c>
      <c r="B157" s="104"/>
      <c r="C157" s="104"/>
      <c r="D157" s="104"/>
      <c r="E157" s="104"/>
      <c r="F157" s="104"/>
      <c r="G157" s="104"/>
      <c r="H157" s="104"/>
      <c r="I157" s="104"/>
      <c r="J157" s="104"/>
      <c r="K157" s="104"/>
      <c r="L157" s="104"/>
      <c r="M157" s="104"/>
      <c r="N157" s="104"/>
      <c r="O157" s="104"/>
      <c r="P157" s="104"/>
      <c r="Q157" s="104"/>
      <c r="R157" s="104"/>
      <c r="S157" s="105"/>
    </row>
    <row r="158" spans="1:19" ht="67.5" customHeight="1">
      <c r="A158" s="106" t="s">
        <v>76</v>
      </c>
      <c r="B158" s="61" t="s">
        <v>123</v>
      </c>
      <c r="C158" s="61" t="s">
        <v>239</v>
      </c>
      <c r="D158" s="4" t="s">
        <v>98</v>
      </c>
      <c r="E158" s="4">
        <f aca="true" t="shared" si="116" ref="E158:E163">F158+I158+L158+O158</f>
        <v>830893.7</v>
      </c>
      <c r="F158" s="4">
        <v>360000</v>
      </c>
      <c r="G158" s="4">
        <v>673592.9</v>
      </c>
      <c r="H158" s="4">
        <f>G158-F158</f>
        <v>313592.9</v>
      </c>
      <c r="I158" s="4">
        <v>470893.7</v>
      </c>
      <c r="J158" s="4">
        <v>402427.6</v>
      </c>
      <c r="K158" s="4">
        <f>J158-I158</f>
        <v>-68466.10000000003</v>
      </c>
      <c r="L158" s="4"/>
      <c r="M158" s="4">
        <v>200739.5</v>
      </c>
      <c r="N158" s="4">
        <f>M158-L158</f>
        <v>200739.5</v>
      </c>
      <c r="O158" s="4"/>
      <c r="P158" s="4"/>
      <c r="Q158" s="4">
        <f>O158-P158</f>
        <v>0</v>
      </c>
      <c r="R158" s="4">
        <f>H158+K158+N158+Q158</f>
        <v>445866.3</v>
      </c>
      <c r="S158" s="61" t="s">
        <v>186</v>
      </c>
    </row>
    <row r="159" spans="1:19" ht="67.5" customHeight="1">
      <c r="A159" s="107"/>
      <c r="B159" s="80"/>
      <c r="C159" s="80"/>
      <c r="D159" s="4" t="s">
        <v>46</v>
      </c>
      <c r="E159" s="4">
        <f t="shared" si="116"/>
        <v>0</v>
      </c>
      <c r="F159" s="4"/>
      <c r="G159" s="4">
        <v>10888.7</v>
      </c>
      <c r="H159" s="4">
        <f aca="true" t="shared" si="117" ref="H159:H166">G159-F159</f>
        <v>10888.7</v>
      </c>
      <c r="I159" s="4"/>
      <c r="J159" s="4">
        <v>9772.4</v>
      </c>
      <c r="K159" s="4">
        <f aca="true" t="shared" si="118" ref="K159:K166">J159-I159</f>
        <v>9772.4</v>
      </c>
      <c r="L159" s="4"/>
      <c r="M159" s="4"/>
      <c r="N159" s="4">
        <f aca="true" t="shared" si="119" ref="N159:N166">M159-L159</f>
        <v>0</v>
      </c>
      <c r="O159" s="4"/>
      <c r="P159" s="4"/>
      <c r="Q159" s="4">
        <f aca="true" t="shared" si="120" ref="Q159:Q166">O159-P159</f>
        <v>0</v>
      </c>
      <c r="R159" s="4">
        <f aca="true" t="shared" si="121" ref="R159:R166">H159+K159+N159+Q159</f>
        <v>20661.1</v>
      </c>
      <c r="S159" s="80"/>
    </row>
    <row r="160" spans="1:19" ht="67.5" customHeight="1">
      <c r="A160" s="108"/>
      <c r="B160" s="62"/>
      <c r="C160" s="62"/>
      <c r="D160" s="4" t="s">
        <v>44</v>
      </c>
      <c r="E160" s="4">
        <f t="shared" si="116"/>
        <v>0</v>
      </c>
      <c r="F160" s="4"/>
      <c r="G160" s="4"/>
      <c r="H160" s="4">
        <f t="shared" si="117"/>
        <v>0</v>
      </c>
      <c r="I160" s="4"/>
      <c r="J160" s="4"/>
      <c r="K160" s="4">
        <f t="shared" si="118"/>
        <v>0</v>
      </c>
      <c r="L160" s="4"/>
      <c r="M160" s="4"/>
      <c r="N160" s="4">
        <f t="shared" si="119"/>
        <v>0</v>
      </c>
      <c r="O160" s="4"/>
      <c r="P160" s="4"/>
      <c r="Q160" s="4">
        <f t="shared" si="120"/>
        <v>0</v>
      </c>
      <c r="R160" s="4">
        <f t="shared" si="121"/>
        <v>0</v>
      </c>
      <c r="S160" s="62"/>
    </row>
    <row r="161" spans="1:19" ht="108" customHeight="1">
      <c r="A161" s="106" t="s">
        <v>77</v>
      </c>
      <c r="B161" s="61" t="s">
        <v>1</v>
      </c>
      <c r="C161" s="61" t="s">
        <v>40</v>
      </c>
      <c r="D161" s="4" t="s">
        <v>98</v>
      </c>
      <c r="E161" s="4">
        <f t="shared" si="116"/>
        <v>0</v>
      </c>
      <c r="F161" s="4"/>
      <c r="G161" s="4"/>
      <c r="H161" s="4">
        <f t="shared" si="117"/>
        <v>0</v>
      </c>
      <c r="I161" s="4"/>
      <c r="J161" s="4"/>
      <c r="K161" s="4">
        <f t="shared" si="118"/>
        <v>0</v>
      </c>
      <c r="L161" s="4"/>
      <c r="M161" s="4">
        <v>1149400</v>
      </c>
      <c r="N161" s="4">
        <f t="shared" si="119"/>
        <v>1149400</v>
      </c>
      <c r="O161" s="4"/>
      <c r="P161" s="4">
        <v>25000</v>
      </c>
      <c r="Q161" s="4">
        <f t="shared" si="120"/>
        <v>-25000</v>
      </c>
      <c r="R161" s="4">
        <f t="shared" si="121"/>
        <v>1124400</v>
      </c>
      <c r="S161" s="61" t="s">
        <v>41</v>
      </c>
    </row>
    <row r="162" spans="1:19" ht="113.25" customHeight="1">
      <c r="A162" s="107"/>
      <c r="B162" s="80"/>
      <c r="C162" s="80"/>
      <c r="D162" s="4" t="s">
        <v>46</v>
      </c>
      <c r="E162" s="4">
        <f t="shared" si="116"/>
        <v>0</v>
      </c>
      <c r="F162" s="4"/>
      <c r="G162" s="4"/>
      <c r="H162" s="4">
        <f t="shared" si="117"/>
        <v>0</v>
      </c>
      <c r="I162" s="4"/>
      <c r="J162" s="4">
        <v>100000</v>
      </c>
      <c r="K162" s="4">
        <f t="shared" si="118"/>
        <v>100000</v>
      </c>
      <c r="L162" s="4"/>
      <c r="M162" s="4"/>
      <c r="N162" s="4">
        <f t="shared" si="119"/>
        <v>0</v>
      </c>
      <c r="O162" s="4"/>
      <c r="P162" s="4"/>
      <c r="Q162" s="4">
        <f t="shared" si="120"/>
        <v>0</v>
      </c>
      <c r="R162" s="4">
        <f t="shared" si="121"/>
        <v>100000</v>
      </c>
      <c r="S162" s="80"/>
    </row>
    <row r="163" spans="1:19" ht="80.25" customHeight="1">
      <c r="A163" s="108"/>
      <c r="B163" s="62"/>
      <c r="C163" s="62"/>
      <c r="D163" s="4" t="s">
        <v>44</v>
      </c>
      <c r="E163" s="4">
        <f t="shared" si="116"/>
        <v>269400</v>
      </c>
      <c r="F163" s="4">
        <v>163000</v>
      </c>
      <c r="G163" s="4"/>
      <c r="H163" s="4">
        <f t="shared" si="117"/>
        <v>-163000</v>
      </c>
      <c r="I163" s="4">
        <v>106400</v>
      </c>
      <c r="J163" s="4"/>
      <c r="K163" s="4">
        <f t="shared" si="118"/>
        <v>-106400</v>
      </c>
      <c r="L163" s="4"/>
      <c r="M163" s="4"/>
      <c r="N163" s="4">
        <f t="shared" si="119"/>
        <v>0</v>
      </c>
      <c r="O163" s="4"/>
      <c r="P163" s="4"/>
      <c r="Q163" s="4">
        <f t="shared" si="120"/>
        <v>0</v>
      </c>
      <c r="R163" s="4">
        <f t="shared" si="121"/>
        <v>-269400</v>
      </c>
      <c r="S163" s="62"/>
    </row>
    <row r="164" spans="1:19" s="11" customFormat="1" ht="27.75" customHeight="1">
      <c r="A164" s="53" t="s">
        <v>47</v>
      </c>
      <c r="B164" s="49" t="s">
        <v>124</v>
      </c>
      <c r="C164" s="47"/>
      <c r="D164" s="4" t="s">
        <v>98</v>
      </c>
      <c r="E164" s="9">
        <f aca="true" t="shared" si="122" ref="E164:G166">E158+E161</f>
        <v>830893.7</v>
      </c>
      <c r="F164" s="9">
        <f t="shared" si="122"/>
        <v>360000</v>
      </c>
      <c r="G164" s="9">
        <f t="shared" si="122"/>
        <v>673592.9</v>
      </c>
      <c r="H164" s="9">
        <f t="shared" si="117"/>
        <v>313592.9</v>
      </c>
      <c r="I164" s="9">
        <f aca="true" t="shared" si="123" ref="I164:J166">I158+I161</f>
        <v>470893.7</v>
      </c>
      <c r="J164" s="9">
        <f t="shared" si="123"/>
        <v>402427.6</v>
      </c>
      <c r="K164" s="9">
        <f t="shared" si="118"/>
        <v>-68466.10000000003</v>
      </c>
      <c r="L164" s="9">
        <f aca="true" t="shared" si="124" ref="L164:M166">L158+L161</f>
        <v>0</v>
      </c>
      <c r="M164" s="9">
        <f t="shared" si="124"/>
        <v>1350139.5</v>
      </c>
      <c r="N164" s="9">
        <f t="shared" si="119"/>
        <v>1350139.5</v>
      </c>
      <c r="O164" s="9">
        <f aca="true" t="shared" si="125" ref="O164:P166">O158+O161</f>
        <v>0</v>
      </c>
      <c r="P164" s="9">
        <f t="shared" si="125"/>
        <v>25000</v>
      </c>
      <c r="Q164" s="9">
        <f t="shared" si="120"/>
        <v>-25000</v>
      </c>
      <c r="R164" s="9">
        <f t="shared" si="121"/>
        <v>1570266.3</v>
      </c>
      <c r="S164" s="143"/>
    </row>
    <row r="165" spans="1:19" s="11" customFormat="1" ht="27.75" customHeight="1">
      <c r="A165" s="54"/>
      <c r="B165" s="87"/>
      <c r="C165" s="88"/>
      <c r="D165" s="4" t="s">
        <v>46</v>
      </c>
      <c r="E165" s="9">
        <f t="shared" si="122"/>
        <v>0</v>
      </c>
      <c r="F165" s="9">
        <f t="shared" si="122"/>
        <v>0</v>
      </c>
      <c r="G165" s="9">
        <f t="shared" si="122"/>
        <v>10888.7</v>
      </c>
      <c r="H165" s="9">
        <f t="shared" si="117"/>
        <v>10888.7</v>
      </c>
      <c r="I165" s="9">
        <f t="shared" si="123"/>
        <v>0</v>
      </c>
      <c r="J165" s="9">
        <f t="shared" si="123"/>
        <v>109772.4</v>
      </c>
      <c r="K165" s="9">
        <f t="shared" si="118"/>
        <v>109772.4</v>
      </c>
      <c r="L165" s="9">
        <f t="shared" si="124"/>
        <v>0</v>
      </c>
      <c r="M165" s="9">
        <f t="shared" si="124"/>
        <v>0</v>
      </c>
      <c r="N165" s="9">
        <f t="shared" si="119"/>
        <v>0</v>
      </c>
      <c r="O165" s="9">
        <f t="shared" si="125"/>
        <v>0</v>
      </c>
      <c r="P165" s="9">
        <f t="shared" si="125"/>
        <v>0</v>
      </c>
      <c r="Q165" s="9">
        <f t="shared" si="120"/>
        <v>0</v>
      </c>
      <c r="R165" s="9">
        <f t="shared" si="121"/>
        <v>120661.09999999999</v>
      </c>
      <c r="S165" s="144"/>
    </row>
    <row r="166" spans="1:19" s="11" customFormat="1" ht="27.75" customHeight="1">
      <c r="A166" s="48"/>
      <c r="B166" s="89"/>
      <c r="C166" s="90"/>
      <c r="D166" s="4" t="s">
        <v>44</v>
      </c>
      <c r="E166" s="9">
        <f t="shared" si="122"/>
        <v>269400</v>
      </c>
      <c r="F166" s="9">
        <f t="shared" si="122"/>
        <v>163000</v>
      </c>
      <c r="G166" s="9">
        <f t="shared" si="122"/>
        <v>0</v>
      </c>
      <c r="H166" s="9">
        <f t="shared" si="117"/>
        <v>-163000</v>
      </c>
      <c r="I166" s="9">
        <f t="shared" si="123"/>
        <v>106400</v>
      </c>
      <c r="J166" s="9">
        <f t="shared" si="123"/>
        <v>0</v>
      </c>
      <c r="K166" s="9">
        <f t="shared" si="118"/>
        <v>-106400</v>
      </c>
      <c r="L166" s="9">
        <f t="shared" si="124"/>
        <v>0</v>
      </c>
      <c r="M166" s="9">
        <f t="shared" si="124"/>
        <v>0</v>
      </c>
      <c r="N166" s="9">
        <f t="shared" si="119"/>
        <v>0</v>
      </c>
      <c r="O166" s="9">
        <f t="shared" si="125"/>
        <v>0</v>
      </c>
      <c r="P166" s="9">
        <f t="shared" si="125"/>
        <v>0</v>
      </c>
      <c r="Q166" s="9">
        <f t="shared" si="120"/>
        <v>0</v>
      </c>
      <c r="R166" s="9">
        <f t="shared" si="121"/>
        <v>-269400</v>
      </c>
      <c r="S166" s="145"/>
    </row>
    <row r="167" spans="1:19" ht="12.75">
      <c r="A167" s="103" t="s">
        <v>78</v>
      </c>
      <c r="B167" s="104"/>
      <c r="C167" s="104"/>
      <c r="D167" s="104"/>
      <c r="E167" s="104"/>
      <c r="F167" s="104"/>
      <c r="G167" s="104"/>
      <c r="H167" s="104"/>
      <c r="I167" s="104"/>
      <c r="J167" s="104"/>
      <c r="K167" s="104"/>
      <c r="L167" s="104"/>
      <c r="M167" s="104"/>
      <c r="N167" s="104"/>
      <c r="O167" s="104"/>
      <c r="P167" s="104"/>
      <c r="Q167" s="104"/>
      <c r="R167" s="104"/>
      <c r="S167" s="105"/>
    </row>
    <row r="168" spans="1:19" ht="53.25" customHeight="1">
      <c r="A168" s="106" t="s">
        <v>87</v>
      </c>
      <c r="B168" s="61" t="s">
        <v>212</v>
      </c>
      <c r="C168" s="61" t="s">
        <v>125</v>
      </c>
      <c r="D168" s="4" t="s">
        <v>98</v>
      </c>
      <c r="E168" s="4">
        <f>F168+I168+L168+O168</f>
        <v>15000</v>
      </c>
      <c r="F168" s="4">
        <v>11250</v>
      </c>
      <c r="G168" s="4">
        <v>2000</v>
      </c>
      <c r="H168" s="4">
        <f>G168-F168</f>
        <v>-9250</v>
      </c>
      <c r="I168" s="4">
        <v>3750</v>
      </c>
      <c r="J168" s="4">
        <v>4000</v>
      </c>
      <c r="K168" s="4">
        <f>J168-I168</f>
        <v>250</v>
      </c>
      <c r="L168" s="4"/>
      <c r="M168" s="4">
        <v>1000</v>
      </c>
      <c r="N168" s="4">
        <f>M168-L168</f>
        <v>1000</v>
      </c>
      <c r="O168" s="4"/>
      <c r="P168" s="4">
        <v>8000</v>
      </c>
      <c r="Q168" s="4">
        <f>P168-O168</f>
        <v>8000</v>
      </c>
      <c r="R168" s="28">
        <f>H168+K168+N168+Q168</f>
        <v>0</v>
      </c>
      <c r="S168" s="61" t="s">
        <v>187</v>
      </c>
    </row>
    <row r="169" spans="1:19" ht="53.25" customHeight="1">
      <c r="A169" s="107"/>
      <c r="B169" s="80"/>
      <c r="C169" s="80"/>
      <c r="D169" s="4" t="s">
        <v>46</v>
      </c>
      <c r="E169" s="4">
        <f aca="true" t="shared" si="126" ref="E169:E224">F169+I169+L169+O169</f>
        <v>0</v>
      </c>
      <c r="F169" s="4"/>
      <c r="G169" s="4"/>
      <c r="H169" s="4">
        <f aca="true" t="shared" si="127" ref="H169:H227">G169-F169</f>
        <v>0</v>
      </c>
      <c r="I169" s="4"/>
      <c r="J169" s="4"/>
      <c r="K169" s="4">
        <f aca="true" t="shared" si="128" ref="K169:K227">J169-I169</f>
        <v>0</v>
      </c>
      <c r="L169" s="4"/>
      <c r="M169" s="4"/>
      <c r="N169" s="4">
        <f aca="true" t="shared" si="129" ref="N169:N227">M169-L169</f>
        <v>0</v>
      </c>
      <c r="O169" s="4"/>
      <c r="P169" s="4"/>
      <c r="Q169" s="4">
        <f aca="true" t="shared" si="130" ref="Q169:Q227">P169-O169</f>
        <v>0</v>
      </c>
      <c r="R169" s="28">
        <f aca="true" t="shared" si="131" ref="R169:R227">H169+K169+N169+Q169</f>
        <v>0</v>
      </c>
      <c r="S169" s="80"/>
    </row>
    <row r="170" spans="1:19" ht="53.25" customHeight="1">
      <c r="A170" s="115"/>
      <c r="B170" s="62"/>
      <c r="C170" s="62"/>
      <c r="D170" s="4" t="s">
        <v>44</v>
      </c>
      <c r="E170" s="4">
        <f t="shared" si="126"/>
        <v>5000</v>
      </c>
      <c r="F170" s="4">
        <v>3750</v>
      </c>
      <c r="G170" s="4">
        <v>1584</v>
      </c>
      <c r="H170" s="4">
        <f t="shared" si="127"/>
        <v>-2166</v>
      </c>
      <c r="I170" s="4">
        <v>1250</v>
      </c>
      <c r="J170" s="4"/>
      <c r="K170" s="4">
        <f t="shared" si="128"/>
        <v>-1250</v>
      </c>
      <c r="L170" s="4"/>
      <c r="M170" s="4"/>
      <c r="N170" s="4">
        <f t="shared" si="129"/>
        <v>0</v>
      </c>
      <c r="O170" s="4"/>
      <c r="P170" s="4"/>
      <c r="Q170" s="4">
        <f t="shared" si="130"/>
        <v>0</v>
      </c>
      <c r="R170" s="28">
        <f t="shared" si="131"/>
        <v>-3416</v>
      </c>
      <c r="S170" s="62"/>
    </row>
    <row r="171" spans="1:19" ht="52.5" customHeight="1">
      <c r="A171" s="106" t="s">
        <v>88</v>
      </c>
      <c r="B171" s="61" t="s">
        <v>126</v>
      </c>
      <c r="C171" s="61" t="s">
        <v>127</v>
      </c>
      <c r="D171" s="4" t="s">
        <v>98</v>
      </c>
      <c r="E171" s="4">
        <f t="shared" si="126"/>
        <v>21480</v>
      </c>
      <c r="F171" s="4">
        <v>16110</v>
      </c>
      <c r="G171" s="4"/>
      <c r="H171" s="4">
        <f t="shared" si="127"/>
        <v>-16110</v>
      </c>
      <c r="I171" s="4">
        <v>5370</v>
      </c>
      <c r="J171" s="4"/>
      <c r="K171" s="4">
        <f t="shared" si="128"/>
        <v>-5370</v>
      </c>
      <c r="L171" s="4"/>
      <c r="M171" s="4"/>
      <c r="N171" s="4">
        <f t="shared" si="129"/>
        <v>0</v>
      </c>
      <c r="O171" s="4"/>
      <c r="P171" s="4"/>
      <c r="Q171" s="4">
        <f t="shared" si="130"/>
        <v>0</v>
      </c>
      <c r="R171" s="28">
        <f t="shared" si="131"/>
        <v>-21480</v>
      </c>
      <c r="S171" s="61" t="s">
        <v>188</v>
      </c>
    </row>
    <row r="172" spans="1:19" ht="52.5" customHeight="1">
      <c r="A172" s="107"/>
      <c r="B172" s="80"/>
      <c r="C172" s="80"/>
      <c r="D172" s="4" t="s">
        <v>46</v>
      </c>
      <c r="E172" s="4">
        <f t="shared" si="126"/>
        <v>0</v>
      </c>
      <c r="F172" s="4"/>
      <c r="G172" s="4"/>
      <c r="H172" s="4">
        <f t="shared" si="127"/>
        <v>0</v>
      </c>
      <c r="I172" s="4"/>
      <c r="J172" s="4"/>
      <c r="K172" s="4">
        <f t="shared" si="128"/>
        <v>0</v>
      </c>
      <c r="L172" s="4"/>
      <c r="M172" s="4"/>
      <c r="N172" s="4">
        <f t="shared" si="129"/>
        <v>0</v>
      </c>
      <c r="O172" s="4"/>
      <c r="P172" s="4"/>
      <c r="Q172" s="4">
        <f t="shared" si="130"/>
        <v>0</v>
      </c>
      <c r="R172" s="28">
        <f t="shared" si="131"/>
        <v>0</v>
      </c>
      <c r="S172" s="80"/>
    </row>
    <row r="173" spans="1:19" ht="52.5" customHeight="1">
      <c r="A173" s="108"/>
      <c r="B173" s="62"/>
      <c r="C173" s="62"/>
      <c r="D173" s="4" t="s">
        <v>44</v>
      </c>
      <c r="E173" s="4">
        <f t="shared" si="126"/>
        <v>2300</v>
      </c>
      <c r="F173" s="4">
        <v>1700</v>
      </c>
      <c r="G173" s="4"/>
      <c r="H173" s="4">
        <f t="shared" si="127"/>
        <v>-1700</v>
      </c>
      <c r="I173" s="4">
        <v>600</v>
      </c>
      <c r="J173" s="4"/>
      <c r="K173" s="4">
        <f t="shared" si="128"/>
        <v>-600</v>
      </c>
      <c r="L173" s="4"/>
      <c r="M173" s="4"/>
      <c r="N173" s="4">
        <f t="shared" si="129"/>
        <v>0</v>
      </c>
      <c r="O173" s="4"/>
      <c r="P173" s="4"/>
      <c r="Q173" s="4">
        <f t="shared" si="130"/>
        <v>0</v>
      </c>
      <c r="R173" s="28">
        <f t="shared" si="131"/>
        <v>-2300</v>
      </c>
      <c r="S173" s="62"/>
    </row>
    <row r="174" spans="1:19" ht="57.75" customHeight="1">
      <c r="A174" s="106" t="s">
        <v>89</v>
      </c>
      <c r="B174" s="61" t="s">
        <v>214</v>
      </c>
      <c r="C174" s="61" t="s">
        <v>128</v>
      </c>
      <c r="D174" s="4" t="s">
        <v>98</v>
      </c>
      <c r="E174" s="4">
        <f t="shared" si="126"/>
        <v>6420</v>
      </c>
      <c r="F174" s="4">
        <v>4815</v>
      </c>
      <c r="G174" s="4">
        <v>1000</v>
      </c>
      <c r="H174" s="4">
        <f t="shared" si="127"/>
        <v>-3815</v>
      </c>
      <c r="I174" s="4">
        <v>1605</v>
      </c>
      <c r="J174" s="4">
        <v>1500</v>
      </c>
      <c r="K174" s="4">
        <f t="shared" si="128"/>
        <v>-105</v>
      </c>
      <c r="L174" s="4"/>
      <c r="M174" s="4">
        <v>1500</v>
      </c>
      <c r="N174" s="4">
        <f t="shared" si="129"/>
        <v>1500</v>
      </c>
      <c r="O174" s="4"/>
      <c r="P174" s="4">
        <v>2000</v>
      </c>
      <c r="Q174" s="4">
        <f t="shared" si="130"/>
        <v>2000</v>
      </c>
      <c r="R174" s="28">
        <f t="shared" si="131"/>
        <v>-420</v>
      </c>
      <c r="S174" s="61" t="s">
        <v>187</v>
      </c>
    </row>
    <row r="175" spans="1:19" ht="57.75" customHeight="1">
      <c r="A175" s="107"/>
      <c r="B175" s="80"/>
      <c r="C175" s="80"/>
      <c r="D175" s="4" t="s">
        <v>46</v>
      </c>
      <c r="E175" s="4">
        <f t="shared" si="126"/>
        <v>0</v>
      </c>
      <c r="F175" s="4"/>
      <c r="G175" s="4"/>
      <c r="H175" s="4">
        <f t="shared" si="127"/>
        <v>0</v>
      </c>
      <c r="I175" s="4"/>
      <c r="J175" s="4"/>
      <c r="K175" s="4">
        <f t="shared" si="128"/>
        <v>0</v>
      </c>
      <c r="L175" s="4"/>
      <c r="M175" s="4"/>
      <c r="N175" s="4">
        <f t="shared" si="129"/>
        <v>0</v>
      </c>
      <c r="O175" s="4"/>
      <c r="P175" s="4"/>
      <c r="Q175" s="4">
        <f t="shared" si="130"/>
        <v>0</v>
      </c>
      <c r="R175" s="28">
        <f t="shared" si="131"/>
        <v>0</v>
      </c>
      <c r="S175" s="80"/>
    </row>
    <row r="176" spans="1:19" ht="57.75" customHeight="1">
      <c r="A176" s="108"/>
      <c r="B176" s="62"/>
      <c r="C176" s="62"/>
      <c r="D176" s="4" t="s">
        <v>44</v>
      </c>
      <c r="E176" s="4">
        <f t="shared" si="126"/>
        <v>500</v>
      </c>
      <c r="F176" s="4">
        <v>300</v>
      </c>
      <c r="G176" s="4">
        <v>293</v>
      </c>
      <c r="H176" s="4">
        <f t="shared" si="127"/>
        <v>-7</v>
      </c>
      <c r="I176" s="4">
        <v>200</v>
      </c>
      <c r="J176" s="4"/>
      <c r="K176" s="4">
        <f t="shared" si="128"/>
        <v>-200</v>
      </c>
      <c r="L176" s="4"/>
      <c r="M176" s="4"/>
      <c r="N176" s="4">
        <f t="shared" si="129"/>
        <v>0</v>
      </c>
      <c r="O176" s="4"/>
      <c r="P176" s="4"/>
      <c r="Q176" s="4">
        <f t="shared" si="130"/>
        <v>0</v>
      </c>
      <c r="R176" s="28">
        <f t="shared" si="131"/>
        <v>-207</v>
      </c>
      <c r="S176" s="62"/>
    </row>
    <row r="177" spans="1:19" ht="61.5" customHeight="1">
      <c r="A177" s="106" t="s">
        <v>90</v>
      </c>
      <c r="B177" s="61" t="s">
        <v>216</v>
      </c>
      <c r="C177" s="61" t="s">
        <v>129</v>
      </c>
      <c r="D177" s="4" t="s">
        <v>98</v>
      </c>
      <c r="E177" s="4">
        <f t="shared" si="126"/>
        <v>4820</v>
      </c>
      <c r="F177" s="4">
        <v>3615</v>
      </c>
      <c r="G177" s="4">
        <v>1000</v>
      </c>
      <c r="H177" s="4">
        <f t="shared" si="127"/>
        <v>-2615</v>
      </c>
      <c r="I177" s="4">
        <v>1205</v>
      </c>
      <c r="J177" s="4">
        <v>1000</v>
      </c>
      <c r="K177" s="4">
        <f t="shared" si="128"/>
        <v>-205</v>
      </c>
      <c r="L177" s="4"/>
      <c r="M177" s="4">
        <v>1000</v>
      </c>
      <c r="N177" s="4">
        <f t="shared" si="129"/>
        <v>1000</v>
      </c>
      <c r="O177" s="4"/>
      <c r="P177" s="4">
        <v>1000</v>
      </c>
      <c r="Q177" s="4">
        <f t="shared" si="130"/>
        <v>1000</v>
      </c>
      <c r="R177" s="28">
        <f t="shared" si="131"/>
        <v>-820</v>
      </c>
      <c r="S177" s="61" t="s">
        <v>187</v>
      </c>
    </row>
    <row r="178" spans="1:19" ht="61.5" customHeight="1">
      <c r="A178" s="107"/>
      <c r="B178" s="80"/>
      <c r="C178" s="80"/>
      <c r="D178" s="4" t="s">
        <v>46</v>
      </c>
      <c r="E178" s="4">
        <f t="shared" si="126"/>
        <v>0</v>
      </c>
      <c r="F178" s="4"/>
      <c r="G178" s="4"/>
      <c r="H178" s="4">
        <f t="shared" si="127"/>
        <v>0</v>
      </c>
      <c r="I178" s="4"/>
      <c r="J178" s="4"/>
      <c r="K178" s="4">
        <f t="shared" si="128"/>
        <v>0</v>
      </c>
      <c r="L178" s="4"/>
      <c r="M178" s="4"/>
      <c r="N178" s="4">
        <f t="shared" si="129"/>
        <v>0</v>
      </c>
      <c r="O178" s="4"/>
      <c r="P178" s="4"/>
      <c r="Q178" s="4">
        <f t="shared" si="130"/>
        <v>0</v>
      </c>
      <c r="R178" s="28">
        <f t="shared" si="131"/>
        <v>0</v>
      </c>
      <c r="S178" s="80"/>
    </row>
    <row r="179" spans="1:19" ht="61.5" customHeight="1">
      <c r="A179" s="108"/>
      <c r="B179" s="62"/>
      <c r="C179" s="62"/>
      <c r="D179" s="4" t="s">
        <v>44</v>
      </c>
      <c r="E179" s="4">
        <f t="shared" si="126"/>
        <v>200</v>
      </c>
      <c r="F179" s="4">
        <v>100</v>
      </c>
      <c r="G179" s="4">
        <v>70</v>
      </c>
      <c r="H179" s="4">
        <f t="shared" si="127"/>
        <v>-30</v>
      </c>
      <c r="I179" s="4">
        <v>100</v>
      </c>
      <c r="J179" s="4"/>
      <c r="K179" s="4">
        <f t="shared" si="128"/>
        <v>-100</v>
      </c>
      <c r="L179" s="4"/>
      <c r="M179" s="4"/>
      <c r="N179" s="4">
        <f t="shared" si="129"/>
        <v>0</v>
      </c>
      <c r="O179" s="4"/>
      <c r="P179" s="4"/>
      <c r="Q179" s="4">
        <f t="shared" si="130"/>
        <v>0</v>
      </c>
      <c r="R179" s="28">
        <f t="shared" si="131"/>
        <v>-130</v>
      </c>
      <c r="S179" s="62"/>
    </row>
    <row r="180" spans="1:19" ht="56.25" customHeight="1">
      <c r="A180" s="106" t="s">
        <v>79</v>
      </c>
      <c r="B180" s="61" t="s">
        <v>215</v>
      </c>
      <c r="C180" s="61" t="s">
        <v>129</v>
      </c>
      <c r="D180" s="4" t="s">
        <v>98</v>
      </c>
      <c r="E180" s="4">
        <f t="shared" si="126"/>
        <v>19000</v>
      </c>
      <c r="F180" s="4">
        <v>14250</v>
      </c>
      <c r="G180" s="4">
        <v>1500</v>
      </c>
      <c r="H180" s="4">
        <f t="shared" si="127"/>
        <v>-12750</v>
      </c>
      <c r="I180" s="4">
        <v>4750</v>
      </c>
      <c r="J180" s="4">
        <v>10500</v>
      </c>
      <c r="K180" s="4">
        <f t="shared" si="128"/>
        <v>5750</v>
      </c>
      <c r="L180" s="4"/>
      <c r="M180" s="4">
        <v>7000</v>
      </c>
      <c r="N180" s="4">
        <f t="shared" si="129"/>
        <v>7000</v>
      </c>
      <c r="O180" s="4"/>
      <c r="P180" s="4">
        <v>6000</v>
      </c>
      <c r="Q180" s="4">
        <f t="shared" si="130"/>
        <v>6000</v>
      </c>
      <c r="R180" s="28">
        <f t="shared" si="131"/>
        <v>6000</v>
      </c>
      <c r="S180" s="61" t="s">
        <v>187</v>
      </c>
    </row>
    <row r="181" spans="1:19" ht="56.25" customHeight="1">
      <c r="A181" s="107"/>
      <c r="B181" s="80"/>
      <c r="C181" s="80"/>
      <c r="D181" s="4" t="s">
        <v>46</v>
      </c>
      <c r="E181" s="4">
        <f t="shared" si="126"/>
        <v>0</v>
      </c>
      <c r="F181" s="4"/>
      <c r="G181" s="4"/>
      <c r="H181" s="4">
        <f t="shared" si="127"/>
        <v>0</v>
      </c>
      <c r="I181" s="4"/>
      <c r="J181" s="4"/>
      <c r="K181" s="4">
        <f t="shared" si="128"/>
        <v>0</v>
      </c>
      <c r="L181" s="4"/>
      <c r="M181" s="4"/>
      <c r="N181" s="4">
        <f t="shared" si="129"/>
        <v>0</v>
      </c>
      <c r="O181" s="4"/>
      <c r="P181" s="4"/>
      <c r="Q181" s="4">
        <f t="shared" si="130"/>
        <v>0</v>
      </c>
      <c r="R181" s="28">
        <f t="shared" si="131"/>
        <v>0</v>
      </c>
      <c r="S181" s="80"/>
    </row>
    <row r="182" spans="1:19" ht="56.25" customHeight="1">
      <c r="A182" s="108"/>
      <c r="B182" s="62"/>
      <c r="C182" s="62"/>
      <c r="D182" s="4" t="s">
        <v>44</v>
      </c>
      <c r="E182" s="4">
        <f t="shared" si="126"/>
        <v>7000</v>
      </c>
      <c r="F182" s="4">
        <v>5250</v>
      </c>
      <c r="G182" s="4"/>
      <c r="H182" s="4">
        <f t="shared" si="127"/>
        <v>-5250</v>
      </c>
      <c r="I182" s="4">
        <v>1750</v>
      </c>
      <c r="J182" s="4"/>
      <c r="K182" s="4">
        <f t="shared" si="128"/>
        <v>-1750</v>
      </c>
      <c r="L182" s="4"/>
      <c r="M182" s="4"/>
      <c r="N182" s="4">
        <f t="shared" si="129"/>
        <v>0</v>
      </c>
      <c r="O182" s="4"/>
      <c r="P182" s="4"/>
      <c r="Q182" s="4">
        <f t="shared" si="130"/>
        <v>0</v>
      </c>
      <c r="R182" s="28">
        <f t="shared" si="131"/>
        <v>-7000</v>
      </c>
      <c r="S182" s="62"/>
    </row>
    <row r="183" spans="1:19" ht="58.5" customHeight="1">
      <c r="A183" s="106" t="s">
        <v>91</v>
      </c>
      <c r="B183" s="61" t="s">
        <v>217</v>
      </c>
      <c r="C183" s="61" t="s">
        <v>130</v>
      </c>
      <c r="D183" s="4" t="s">
        <v>98</v>
      </c>
      <c r="E183" s="4">
        <f t="shared" si="126"/>
        <v>18400</v>
      </c>
      <c r="F183" s="4">
        <v>13800</v>
      </c>
      <c r="G183" s="4"/>
      <c r="H183" s="4">
        <f t="shared" si="127"/>
        <v>-13800</v>
      </c>
      <c r="I183" s="4">
        <v>4600</v>
      </c>
      <c r="J183" s="4"/>
      <c r="K183" s="4">
        <f t="shared" si="128"/>
        <v>-4600</v>
      </c>
      <c r="L183" s="4"/>
      <c r="M183" s="4">
        <v>15000</v>
      </c>
      <c r="N183" s="4">
        <f t="shared" si="129"/>
        <v>15000</v>
      </c>
      <c r="O183" s="4"/>
      <c r="P183" s="4">
        <v>4000</v>
      </c>
      <c r="Q183" s="4">
        <f t="shared" si="130"/>
        <v>4000</v>
      </c>
      <c r="R183" s="28">
        <f t="shared" si="131"/>
        <v>600</v>
      </c>
      <c r="S183" s="61" t="s">
        <v>42</v>
      </c>
    </row>
    <row r="184" spans="1:19" ht="58.5" customHeight="1">
      <c r="A184" s="107"/>
      <c r="B184" s="80"/>
      <c r="C184" s="80"/>
      <c r="D184" s="4" t="s">
        <v>46</v>
      </c>
      <c r="E184" s="4">
        <f t="shared" si="126"/>
        <v>0</v>
      </c>
      <c r="F184" s="4"/>
      <c r="G184" s="4"/>
      <c r="H184" s="4">
        <f t="shared" si="127"/>
        <v>0</v>
      </c>
      <c r="I184" s="4"/>
      <c r="J184" s="4"/>
      <c r="K184" s="4">
        <f t="shared" si="128"/>
        <v>0</v>
      </c>
      <c r="L184" s="4"/>
      <c r="M184" s="4"/>
      <c r="N184" s="4">
        <f t="shared" si="129"/>
        <v>0</v>
      </c>
      <c r="O184" s="4"/>
      <c r="P184" s="4"/>
      <c r="Q184" s="4">
        <f t="shared" si="130"/>
        <v>0</v>
      </c>
      <c r="R184" s="28">
        <f t="shared" si="131"/>
        <v>0</v>
      </c>
      <c r="S184" s="80"/>
    </row>
    <row r="185" spans="1:19" ht="58.5" customHeight="1">
      <c r="A185" s="108"/>
      <c r="B185" s="62"/>
      <c r="C185" s="62"/>
      <c r="D185" s="4" t="s">
        <v>44</v>
      </c>
      <c r="E185" s="4">
        <f t="shared" si="126"/>
        <v>600</v>
      </c>
      <c r="F185" s="4">
        <v>450</v>
      </c>
      <c r="G185" s="4">
        <v>450</v>
      </c>
      <c r="H185" s="4">
        <f t="shared" si="127"/>
        <v>0</v>
      </c>
      <c r="I185" s="4">
        <v>150</v>
      </c>
      <c r="J185" s="4"/>
      <c r="K185" s="4">
        <f t="shared" si="128"/>
        <v>-150</v>
      </c>
      <c r="L185" s="4"/>
      <c r="M185" s="4"/>
      <c r="N185" s="4">
        <f t="shared" si="129"/>
        <v>0</v>
      </c>
      <c r="O185" s="4"/>
      <c r="P185" s="4"/>
      <c r="Q185" s="4">
        <f t="shared" si="130"/>
        <v>0</v>
      </c>
      <c r="R185" s="28">
        <f t="shared" si="131"/>
        <v>-150</v>
      </c>
      <c r="S185" s="62"/>
    </row>
    <row r="186" spans="1:19" ht="52.5" customHeight="1">
      <c r="A186" s="106" t="s">
        <v>249</v>
      </c>
      <c r="B186" s="61" t="s">
        <v>213</v>
      </c>
      <c r="C186" s="61" t="s">
        <v>131</v>
      </c>
      <c r="D186" s="4" t="s">
        <v>98</v>
      </c>
      <c r="E186" s="4">
        <f t="shared" si="126"/>
        <v>22847</v>
      </c>
      <c r="F186" s="4">
        <v>17135</v>
      </c>
      <c r="G186" s="4">
        <v>1000</v>
      </c>
      <c r="H186" s="4">
        <f t="shared" si="127"/>
        <v>-16135</v>
      </c>
      <c r="I186" s="4">
        <v>5712</v>
      </c>
      <c r="J186" s="4">
        <v>3500</v>
      </c>
      <c r="K186" s="4">
        <f t="shared" si="128"/>
        <v>-2212</v>
      </c>
      <c r="L186" s="4"/>
      <c r="M186" s="4">
        <v>3000</v>
      </c>
      <c r="N186" s="4">
        <f t="shared" si="129"/>
        <v>3000</v>
      </c>
      <c r="O186" s="4"/>
      <c r="P186" s="4">
        <v>4500</v>
      </c>
      <c r="Q186" s="4">
        <f t="shared" si="130"/>
        <v>4500</v>
      </c>
      <c r="R186" s="28">
        <f t="shared" si="131"/>
        <v>-10847</v>
      </c>
      <c r="S186" s="61" t="s">
        <v>189</v>
      </c>
    </row>
    <row r="187" spans="1:19" ht="52.5" customHeight="1">
      <c r="A187" s="107"/>
      <c r="B187" s="80"/>
      <c r="C187" s="80"/>
      <c r="D187" s="4" t="s">
        <v>46</v>
      </c>
      <c r="E187" s="4">
        <f t="shared" si="126"/>
        <v>0</v>
      </c>
      <c r="F187" s="4"/>
      <c r="G187" s="4"/>
      <c r="H187" s="4">
        <f t="shared" si="127"/>
        <v>0</v>
      </c>
      <c r="I187" s="4"/>
      <c r="J187" s="4"/>
      <c r="K187" s="4">
        <f t="shared" si="128"/>
        <v>0</v>
      </c>
      <c r="L187" s="4"/>
      <c r="M187" s="4"/>
      <c r="N187" s="4">
        <f t="shared" si="129"/>
        <v>0</v>
      </c>
      <c r="O187" s="4"/>
      <c r="P187" s="4"/>
      <c r="Q187" s="4">
        <f t="shared" si="130"/>
        <v>0</v>
      </c>
      <c r="R187" s="28">
        <f t="shared" si="131"/>
        <v>0</v>
      </c>
      <c r="S187" s="80"/>
    </row>
    <row r="188" spans="1:19" ht="52.5" customHeight="1">
      <c r="A188" s="108"/>
      <c r="B188" s="62"/>
      <c r="C188" s="62"/>
      <c r="D188" s="4" t="s">
        <v>44</v>
      </c>
      <c r="E188" s="4">
        <f t="shared" si="126"/>
        <v>1000</v>
      </c>
      <c r="F188" s="4">
        <v>500</v>
      </c>
      <c r="G188" s="4">
        <v>2587</v>
      </c>
      <c r="H188" s="4">
        <f t="shared" si="127"/>
        <v>2087</v>
      </c>
      <c r="I188" s="4">
        <v>500</v>
      </c>
      <c r="J188" s="4"/>
      <c r="K188" s="4">
        <f t="shared" si="128"/>
        <v>-500</v>
      </c>
      <c r="L188" s="4"/>
      <c r="M188" s="4"/>
      <c r="N188" s="4">
        <f t="shared" si="129"/>
        <v>0</v>
      </c>
      <c r="O188" s="4"/>
      <c r="P188" s="4"/>
      <c r="Q188" s="4">
        <f t="shared" si="130"/>
        <v>0</v>
      </c>
      <c r="R188" s="28">
        <f t="shared" si="131"/>
        <v>1587</v>
      </c>
      <c r="S188" s="62"/>
    </row>
    <row r="189" spans="1:19" ht="62.25" customHeight="1">
      <c r="A189" s="106" t="s">
        <v>92</v>
      </c>
      <c r="B189" s="61" t="s">
        <v>250</v>
      </c>
      <c r="C189" s="61" t="s">
        <v>132</v>
      </c>
      <c r="D189" s="4" t="s">
        <v>98</v>
      </c>
      <c r="E189" s="4">
        <f t="shared" si="126"/>
        <v>12160</v>
      </c>
      <c r="F189" s="4">
        <v>9120</v>
      </c>
      <c r="G189" s="4">
        <v>100</v>
      </c>
      <c r="H189" s="4">
        <f t="shared" si="127"/>
        <v>-9020</v>
      </c>
      <c r="I189" s="4">
        <v>3040</v>
      </c>
      <c r="J189" s="4"/>
      <c r="K189" s="4">
        <f t="shared" si="128"/>
        <v>-3040</v>
      </c>
      <c r="L189" s="4"/>
      <c r="M189" s="4">
        <v>7544</v>
      </c>
      <c r="N189" s="4">
        <f t="shared" si="129"/>
        <v>7544</v>
      </c>
      <c r="O189" s="4"/>
      <c r="P189" s="4">
        <v>3929.5</v>
      </c>
      <c r="Q189" s="4">
        <f t="shared" si="130"/>
        <v>3929.5</v>
      </c>
      <c r="R189" s="28">
        <f t="shared" si="131"/>
        <v>-586.5</v>
      </c>
      <c r="S189" s="61" t="s">
        <v>42</v>
      </c>
    </row>
    <row r="190" spans="1:19" ht="62.25" customHeight="1">
      <c r="A190" s="107"/>
      <c r="B190" s="80"/>
      <c r="C190" s="80"/>
      <c r="D190" s="4" t="s">
        <v>46</v>
      </c>
      <c r="E190" s="4">
        <f t="shared" si="126"/>
        <v>0</v>
      </c>
      <c r="F190" s="4"/>
      <c r="G190" s="4"/>
      <c r="H190" s="4">
        <f t="shared" si="127"/>
        <v>0</v>
      </c>
      <c r="I190" s="4"/>
      <c r="J190" s="4"/>
      <c r="K190" s="4">
        <f t="shared" si="128"/>
        <v>0</v>
      </c>
      <c r="L190" s="4"/>
      <c r="M190" s="4"/>
      <c r="N190" s="4">
        <f t="shared" si="129"/>
        <v>0</v>
      </c>
      <c r="O190" s="4"/>
      <c r="P190" s="4"/>
      <c r="Q190" s="4">
        <f t="shared" si="130"/>
        <v>0</v>
      </c>
      <c r="R190" s="28">
        <f t="shared" si="131"/>
        <v>0</v>
      </c>
      <c r="S190" s="80"/>
    </row>
    <row r="191" spans="1:19" ht="62.25" customHeight="1">
      <c r="A191" s="108"/>
      <c r="B191" s="62"/>
      <c r="C191" s="62"/>
      <c r="D191" s="4" t="s">
        <v>44</v>
      </c>
      <c r="E191" s="4">
        <f t="shared" si="126"/>
        <v>400</v>
      </c>
      <c r="F191" s="4">
        <v>200</v>
      </c>
      <c r="G191" s="4"/>
      <c r="H191" s="4">
        <f t="shared" si="127"/>
        <v>-200</v>
      </c>
      <c r="I191" s="4">
        <v>200</v>
      </c>
      <c r="J191" s="4"/>
      <c r="K191" s="4">
        <f t="shared" si="128"/>
        <v>-200</v>
      </c>
      <c r="L191" s="4"/>
      <c r="M191" s="4"/>
      <c r="N191" s="4">
        <f t="shared" si="129"/>
        <v>0</v>
      </c>
      <c r="O191" s="4"/>
      <c r="P191" s="4"/>
      <c r="Q191" s="4">
        <f t="shared" si="130"/>
        <v>0</v>
      </c>
      <c r="R191" s="28">
        <f t="shared" si="131"/>
        <v>-400</v>
      </c>
      <c r="S191" s="62"/>
    </row>
    <row r="192" spans="1:19" ht="54" customHeight="1">
      <c r="A192" s="106" t="s">
        <v>93</v>
      </c>
      <c r="B192" s="61" t="s">
        <v>251</v>
      </c>
      <c r="C192" s="61" t="s">
        <v>133</v>
      </c>
      <c r="D192" s="4" t="s">
        <v>98</v>
      </c>
      <c r="E192" s="4">
        <f t="shared" si="126"/>
        <v>3800</v>
      </c>
      <c r="F192" s="4">
        <v>2850</v>
      </c>
      <c r="G192" s="4"/>
      <c r="H192" s="4">
        <f t="shared" si="127"/>
        <v>-2850</v>
      </c>
      <c r="I192" s="4">
        <v>950</v>
      </c>
      <c r="J192" s="4"/>
      <c r="K192" s="4">
        <f t="shared" si="128"/>
        <v>-950</v>
      </c>
      <c r="L192" s="4"/>
      <c r="M192" s="4"/>
      <c r="N192" s="4">
        <f t="shared" si="129"/>
        <v>0</v>
      </c>
      <c r="O192" s="4"/>
      <c r="P192" s="4"/>
      <c r="Q192" s="4">
        <f t="shared" si="130"/>
        <v>0</v>
      </c>
      <c r="R192" s="28">
        <f t="shared" si="131"/>
        <v>-3800</v>
      </c>
      <c r="S192" s="61" t="s">
        <v>190</v>
      </c>
    </row>
    <row r="193" spans="1:19" ht="54" customHeight="1">
      <c r="A193" s="107"/>
      <c r="B193" s="80"/>
      <c r="C193" s="80"/>
      <c r="D193" s="4" t="s">
        <v>46</v>
      </c>
      <c r="E193" s="4">
        <f t="shared" si="126"/>
        <v>0</v>
      </c>
      <c r="F193" s="4"/>
      <c r="G193" s="4"/>
      <c r="H193" s="4">
        <f t="shared" si="127"/>
        <v>0</v>
      </c>
      <c r="I193" s="4"/>
      <c r="J193" s="4"/>
      <c r="K193" s="4">
        <f t="shared" si="128"/>
        <v>0</v>
      </c>
      <c r="L193" s="4"/>
      <c r="M193" s="4"/>
      <c r="N193" s="4">
        <f t="shared" si="129"/>
        <v>0</v>
      </c>
      <c r="O193" s="4"/>
      <c r="P193" s="4"/>
      <c r="Q193" s="4">
        <f t="shared" si="130"/>
        <v>0</v>
      </c>
      <c r="R193" s="28">
        <f t="shared" si="131"/>
        <v>0</v>
      </c>
      <c r="S193" s="80"/>
    </row>
    <row r="194" spans="1:19" ht="54" customHeight="1">
      <c r="A194" s="108"/>
      <c r="B194" s="62"/>
      <c r="C194" s="62"/>
      <c r="D194" s="4" t="s">
        <v>44</v>
      </c>
      <c r="E194" s="4">
        <f t="shared" si="126"/>
        <v>400</v>
      </c>
      <c r="F194" s="4">
        <v>300</v>
      </c>
      <c r="G194" s="4">
        <v>200</v>
      </c>
      <c r="H194" s="4">
        <f t="shared" si="127"/>
        <v>-100</v>
      </c>
      <c r="I194" s="4">
        <v>100</v>
      </c>
      <c r="J194" s="4"/>
      <c r="K194" s="4">
        <f t="shared" si="128"/>
        <v>-100</v>
      </c>
      <c r="L194" s="4"/>
      <c r="M194" s="4"/>
      <c r="N194" s="4">
        <f t="shared" si="129"/>
        <v>0</v>
      </c>
      <c r="O194" s="4"/>
      <c r="P194" s="4"/>
      <c r="Q194" s="4">
        <f t="shared" si="130"/>
        <v>0</v>
      </c>
      <c r="R194" s="28">
        <f t="shared" si="131"/>
        <v>-200</v>
      </c>
      <c r="S194" s="62"/>
    </row>
    <row r="195" spans="1:19" ht="52.5" customHeight="1">
      <c r="A195" s="106" t="s">
        <v>94</v>
      </c>
      <c r="B195" s="61" t="s">
        <v>134</v>
      </c>
      <c r="C195" s="61" t="s">
        <v>135</v>
      </c>
      <c r="D195" s="4" t="s">
        <v>98</v>
      </c>
      <c r="E195" s="4">
        <f t="shared" si="126"/>
        <v>8500</v>
      </c>
      <c r="F195" s="4">
        <v>6375</v>
      </c>
      <c r="G195" s="4"/>
      <c r="H195" s="4">
        <f t="shared" si="127"/>
        <v>-6375</v>
      </c>
      <c r="I195" s="4">
        <v>2125</v>
      </c>
      <c r="J195" s="4"/>
      <c r="K195" s="4">
        <f t="shared" si="128"/>
        <v>-2125</v>
      </c>
      <c r="L195" s="4"/>
      <c r="M195" s="4"/>
      <c r="N195" s="4">
        <f t="shared" si="129"/>
        <v>0</v>
      </c>
      <c r="O195" s="4"/>
      <c r="P195" s="4"/>
      <c r="Q195" s="4">
        <f t="shared" si="130"/>
        <v>0</v>
      </c>
      <c r="R195" s="28">
        <f t="shared" si="131"/>
        <v>-8500</v>
      </c>
      <c r="S195" s="61" t="s">
        <v>190</v>
      </c>
    </row>
    <row r="196" spans="1:19" ht="52.5" customHeight="1">
      <c r="A196" s="107"/>
      <c r="B196" s="80"/>
      <c r="C196" s="80"/>
      <c r="D196" s="4" t="s">
        <v>46</v>
      </c>
      <c r="E196" s="4">
        <f t="shared" si="126"/>
        <v>0</v>
      </c>
      <c r="F196" s="4"/>
      <c r="G196" s="4"/>
      <c r="H196" s="4">
        <f t="shared" si="127"/>
        <v>0</v>
      </c>
      <c r="I196" s="4"/>
      <c r="J196" s="4"/>
      <c r="K196" s="4">
        <f t="shared" si="128"/>
        <v>0</v>
      </c>
      <c r="L196" s="4"/>
      <c r="M196" s="4"/>
      <c r="N196" s="4">
        <f t="shared" si="129"/>
        <v>0</v>
      </c>
      <c r="O196" s="4"/>
      <c r="P196" s="4"/>
      <c r="Q196" s="4">
        <f t="shared" si="130"/>
        <v>0</v>
      </c>
      <c r="R196" s="28">
        <f t="shared" si="131"/>
        <v>0</v>
      </c>
      <c r="S196" s="80"/>
    </row>
    <row r="197" spans="1:19" ht="52.5" customHeight="1">
      <c r="A197" s="108"/>
      <c r="B197" s="62"/>
      <c r="C197" s="62"/>
      <c r="D197" s="4" t="s">
        <v>44</v>
      </c>
      <c r="E197" s="4">
        <f t="shared" si="126"/>
        <v>600</v>
      </c>
      <c r="F197" s="4">
        <v>400</v>
      </c>
      <c r="G197" s="4">
        <v>600</v>
      </c>
      <c r="H197" s="4">
        <f t="shared" si="127"/>
        <v>200</v>
      </c>
      <c r="I197" s="4">
        <v>200</v>
      </c>
      <c r="J197" s="4"/>
      <c r="K197" s="4">
        <f t="shared" si="128"/>
        <v>-200</v>
      </c>
      <c r="L197" s="4"/>
      <c r="M197" s="4"/>
      <c r="N197" s="4">
        <f t="shared" si="129"/>
        <v>0</v>
      </c>
      <c r="O197" s="4"/>
      <c r="P197" s="4"/>
      <c r="Q197" s="4">
        <f t="shared" si="130"/>
        <v>0</v>
      </c>
      <c r="R197" s="28">
        <f t="shared" si="131"/>
        <v>0</v>
      </c>
      <c r="S197" s="62"/>
    </row>
    <row r="198" spans="1:19" ht="58.5" customHeight="1">
      <c r="A198" s="106" t="s">
        <v>196</v>
      </c>
      <c r="B198" s="61" t="s">
        <v>218</v>
      </c>
      <c r="C198" s="61" t="s">
        <v>191</v>
      </c>
      <c r="D198" s="4" t="s">
        <v>98</v>
      </c>
      <c r="E198" s="4">
        <f t="shared" si="126"/>
        <v>0</v>
      </c>
      <c r="F198" s="4"/>
      <c r="G198" s="4">
        <v>3080.6</v>
      </c>
      <c r="H198" s="4">
        <f t="shared" si="127"/>
        <v>3080.6</v>
      </c>
      <c r="I198" s="4"/>
      <c r="J198" s="4"/>
      <c r="K198" s="4">
        <f t="shared" si="128"/>
        <v>0</v>
      </c>
      <c r="L198" s="4"/>
      <c r="M198" s="4"/>
      <c r="N198" s="4">
        <f t="shared" si="129"/>
        <v>0</v>
      </c>
      <c r="O198" s="4"/>
      <c r="P198" s="4"/>
      <c r="Q198" s="4">
        <f t="shared" si="130"/>
        <v>0</v>
      </c>
      <c r="R198" s="28">
        <f t="shared" si="131"/>
        <v>3080.6</v>
      </c>
      <c r="S198" s="61" t="s">
        <v>195</v>
      </c>
    </row>
    <row r="199" spans="1:19" ht="58.5" customHeight="1">
      <c r="A199" s="107"/>
      <c r="B199" s="80"/>
      <c r="C199" s="80"/>
      <c r="D199" s="4" t="s">
        <v>46</v>
      </c>
      <c r="E199" s="4">
        <f t="shared" si="126"/>
        <v>4000</v>
      </c>
      <c r="F199" s="4">
        <v>4000</v>
      </c>
      <c r="G199" s="4">
        <v>2493.9</v>
      </c>
      <c r="H199" s="4">
        <f t="shared" si="127"/>
        <v>-1506.1</v>
      </c>
      <c r="I199" s="4"/>
      <c r="J199" s="4">
        <v>5556.6</v>
      </c>
      <c r="K199" s="4">
        <f t="shared" si="128"/>
        <v>5556.6</v>
      </c>
      <c r="L199" s="4"/>
      <c r="M199" s="4">
        <v>1476</v>
      </c>
      <c r="N199" s="4">
        <f t="shared" si="129"/>
        <v>1476</v>
      </c>
      <c r="O199" s="4"/>
      <c r="P199" s="4"/>
      <c r="Q199" s="4">
        <f t="shared" si="130"/>
        <v>0</v>
      </c>
      <c r="R199" s="28">
        <f t="shared" si="131"/>
        <v>5526.5</v>
      </c>
      <c r="S199" s="80"/>
    </row>
    <row r="200" spans="1:19" ht="58.5" customHeight="1">
      <c r="A200" s="108"/>
      <c r="B200" s="62"/>
      <c r="C200" s="62"/>
      <c r="D200" s="4" t="s">
        <v>44</v>
      </c>
      <c r="E200" s="4">
        <f t="shared" si="126"/>
        <v>0</v>
      </c>
      <c r="F200" s="4"/>
      <c r="G200" s="4"/>
      <c r="H200" s="4">
        <f t="shared" si="127"/>
        <v>0</v>
      </c>
      <c r="I200" s="4"/>
      <c r="J200" s="4"/>
      <c r="K200" s="4">
        <f t="shared" si="128"/>
        <v>0</v>
      </c>
      <c r="L200" s="4"/>
      <c r="M200" s="4"/>
      <c r="N200" s="4">
        <f t="shared" si="129"/>
        <v>0</v>
      </c>
      <c r="O200" s="4"/>
      <c r="P200" s="4"/>
      <c r="Q200" s="4">
        <f t="shared" si="130"/>
        <v>0</v>
      </c>
      <c r="R200" s="28">
        <f t="shared" si="131"/>
        <v>0</v>
      </c>
      <c r="S200" s="62"/>
    </row>
    <row r="201" spans="1:19" ht="45.75" customHeight="1">
      <c r="A201" s="106" t="s">
        <v>95</v>
      </c>
      <c r="B201" s="61" t="s">
        <v>136</v>
      </c>
      <c r="C201" s="61" t="s">
        <v>137</v>
      </c>
      <c r="D201" s="4" t="s">
        <v>98</v>
      </c>
      <c r="E201" s="4">
        <f t="shared" si="126"/>
        <v>4050</v>
      </c>
      <c r="F201" s="4">
        <v>3240</v>
      </c>
      <c r="G201" s="4"/>
      <c r="H201" s="4">
        <f t="shared" si="127"/>
        <v>-3240</v>
      </c>
      <c r="I201" s="4">
        <v>810</v>
      </c>
      <c r="J201" s="4"/>
      <c r="K201" s="4">
        <f t="shared" si="128"/>
        <v>-810</v>
      </c>
      <c r="L201" s="4"/>
      <c r="M201" s="4"/>
      <c r="N201" s="4">
        <f t="shared" si="129"/>
        <v>0</v>
      </c>
      <c r="O201" s="4"/>
      <c r="P201" s="4"/>
      <c r="Q201" s="4">
        <f t="shared" si="130"/>
        <v>0</v>
      </c>
      <c r="R201" s="28">
        <f t="shared" si="131"/>
        <v>-4050</v>
      </c>
      <c r="S201" s="61" t="s">
        <v>192</v>
      </c>
    </row>
    <row r="202" spans="1:19" ht="45.75" customHeight="1">
      <c r="A202" s="107"/>
      <c r="B202" s="80"/>
      <c r="C202" s="80"/>
      <c r="D202" s="4" t="s">
        <v>46</v>
      </c>
      <c r="E202" s="4">
        <f t="shared" si="126"/>
        <v>450</v>
      </c>
      <c r="F202" s="4">
        <v>360</v>
      </c>
      <c r="G202" s="4"/>
      <c r="H202" s="4">
        <f t="shared" si="127"/>
        <v>-360</v>
      </c>
      <c r="I202" s="4">
        <v>90</v>
      </c>
      <c r="J202" s="4"/>
      <c r="K202" s="4">
        <f t="shared" si="128"/>
        <v>-90</v>
      </c>
      <c r="L202" s="4"/>
      <c r="M202" s="4"/>
      <c r="N202" s="4">
        <f t="shared" si="129"/>
        <v>0</v>
      </c>
      <c r="O202" s="4"/>
      <c r="P202" s="4"/>
      <c r="Q202" s="4">
        <f t="shared" si="130"/>
        <v>0</v>
      </c>
      <c r="R202" s="28">
        <f t="shared" si="131"/>
        <v>-450</v>
      </c>
      <c r="S202" s="80"/>
    </row>
    <row r="203" spans="1:19" ht="45.75" customHeight="1">
      <c r="A203" s="108"/>
      <c r="B203" s="62"/>
      <c r="C203" s="62"/>
      <c r="D203" s="4" t="s">
        <v>44</v>
      </c>
      <c r="E203" s="4">
        <f t="shared" si="126"/>
        <v>0</v>
      </c>
      <c r="F203" s="4"/>
      <c r="G203" s="4"/>
      <c r="H203" s="4">
        <f t="shared" si="127"/>
        <v>0</v>
      </c>
      <c r="I203" s="4"/>
      <c r="J203" s="4"/>
      <c r="K203" s="4">
        <f t="shared" si="128"/>
        <v>0</v>
      </c>
      <c r="L203" s="4"/>
      <c r="M203" s="4"/>
      <c r="N203" s="4">
        <f t="shared" si="129"/>
        <v>0</v>
      </c>
      <c r="O203" s="4"/>
      <c r="P203" s="4"/>
      <c r="Q203" s="4">
        <f t="shared" si="130"/>
        <v>0</v>
      </c>
      <c r="R203" s="28">
        <f t="shared" si="131"/>
        <v>0</v>
      </c>
      <c r="S203" s="62"/>
    </row>
    <row r="204" spans="1:19" ht="45" customHeight="1">
      <c r="A204" s="106" t="s">
        <v>198</v>
      </c>
      <c r="B204" s="61" t="s">
        <v>138</v>
      </c>
      <c r="C204" s="61" t="s">
        <v>139</v>
      </c>
      <c r="D204" s="4" t="s">
        <v>98</v>
      </c>
      <c r="E204" s="4">
        <f t="shared" si="126"/>
        <v>1687</v>
      </c>
      <c r="F204" s="4">
        <v>1350</v>
      </c>
      <c r="G204" s="4"/>
      <c r="H204" s="4">
        <f t="shared" si="127"/>
        <v>-1350</v>
      </c>
      <c r="I204" s="4">
        <v>337</v>
      </c>
      <c r="J204" s="4"/>
      <c r="K204" s="4">
        <f t="shared" si="128"/>
        <v>-337</v>
      </c>
      <c r="L204" s="4"/>
      <c r="M204" s="4">
        <v>9823</v>
      </c>
      <c r="N204" s="4">
        <f t="shared" si="129"/>
        <v>9823</v>
      </c>
      <c r="O204" s="4"/>
      <c r="P204" s="4"/>
      <c r="Q204" s="4">
        <f t="shared" si="130"/>
        <v>0</v>
      </c>
      <c r="R204" s="28">
        <f t="shared" si="131"/>
        <v>8136</v>
      </c>
      <c r="S204" s="61" t="s">
        <v>197</v>
      </c>
    </row>
    <row r="205" spans="1:19" ht="45" customHeight="1">
      <c r="A205" s="107"/>
      <c r="B205" s="80"/>
      <c r="C205" s="80"/>
      <c r="D205" s="4" t="s">
        <v>46</v>
      </c>
      <c r="E205" s="4">
        <f t="shared" si="126"/>
        <v>187.5</v>
      </c>
      <c r="F205" s="4">
        <v>150</v>
      </c>
      <c r="G205" s="4"/>
      <c r="H205" s="4">
        <f t="shared" si="127"/>
        <v>-150</v>
      </c>
      <c r="I205" s="4">
        <v>37.5</v>
      </c>
      <c r="J205" s="4"/>
      <c r="K205" s="4">
        <f t="shared" si="128"/>
        <v>-37.5</v>
      </c>
      <c r="L205" s="4"/>
      <c r="M205" s="4">
        <v>150</v>
      </c>
      <c r="N205" s="4">
        <f t="shared" si="129"/>
        <v>150</v>
      </c>
      <c r="O205" s="4"/>
      <c r="P205" s="4"/>
      <c r="Q205" s="4">
        <f t="shared" si="130"/>
        <v>0</v>
      </c>
      <c r="R205" s="28">
        <f t="shared" si="131"/>
        <v>-37.5</v>
      </c>
      <c r="S205" s="80"/>
    </row>
    <row r="206" spans="1:19" ht="45" customHeight="1">
      <c r="A206" s="108"/>
      <c r="B206" s="62"/>
      <c r="C206" s="62"/>
      <c r="D206" s="4" t="s">
        <v>44</v>
      </c>
      <c r="E206" s="4">
        <f t="shared" si="126"/>
        <v>0</v>
      </c>
      <c r="F206" s="4"/>
      <c r="G206" s="4"/>
      <c r="H206" s="4">
        <f t="shared" si="127"/>
        <v>0</v>
      </c>
      <c r="I206" s="4"/>
      <c r="J206" s="4"/>
      <c r="K206" s="4">
        <f t="shared" si="128"/>
        <v>0</v>
      </c>
      <c r="L206" s="4"/>
      <c r="M206" s="4"/>
      <c r="N206" s="4">
        <f t="shared" si="129"/>
        <v>0</v>
      </c>
      <c r="O206" s="4"/>
      <c r="P206" s="4"/>
      <c r="Q206" s="4">
        <f t="shared" si="130"/>
        <v>0</v>
      </c>
      <c r="R206" s="28">
        <f t="shared" si="131"/>
        <v>0</v>
      </c>
      <c r="S206" s="62"/>
    </row>
    <row r="207" spans="1:19" ht="36" customHeight="1">
      <c r="A207" s="106" t="s">
        <v>206</v>
      </c>
      <c r="B207" s="61" t="s">
        <v>140</v>
      </c>
      <c r="C207" s="61" t="s">
        <v>193</v>
      </c>
      <c r="D207" s="4" t="s">
        <v>98</v>
      </c>
      <c r="E207" s="4">
        <f t="shared" si="126"/>
        <v>8662.5</v>
      </c>
      <c r="F207" s="4">
        <v>6930</v>
      </c>
      <c r="G207" s="4">
        <v>4640</v>
      </c>
      <c r="H207" s="4">
        <f t="shared" si="127"/>
        <v>-2290</v>
      </c>
      <c r="I207" s="4">
        <v>1732.5</v>
      </c>
      <c r="J207" s="4">
        <v>8730.3</v>
      </c>
      <c r="K207" s="4">
        <f t="shared" si="128"/>
        <v>6997.799999999999</v>
      </c>
      <c r="L207" s="4"/>
      <c r="M207" s="4"/>
      <c r="N207" s="4">
        <f t="shared" si="129"/>
        <v>0</v>
      </c>
      <c r="O207" s="4"/>
      <c r="P207" s="4"/>
      <c r="Q207" s="4">
        <f t="shared" si="130"/>
        <v>0</v>
      </c>
      <c r="R207" s="28">
        <f t="shared" si="131"/>
        <v>4707.799999999999</v>
      </c>
      <c r="S207" s="61" t="s">
        <v>199</v>
      </c>
    </row>
    <row r="208" spans="1:19" ht="36" customHeight="1">
      <c r="A208" s="107"/>
      <c r="B208" s="80"/>
      <c r="C208" s="80"/>
      <c r="D208" s="4" t="s">
        <v>46</v>
      </c>
      <c r="E208" s="4">
        <f t="shared" si="126"/>
        <v>962.5</v>
      </c>
      <c r="F208" s="4">
        <v>770</v>
      </c>
      <c r="G208" s="4">
        <v>1228.3</v>
      </c>
      <c r="H208" s="4">
        <f t="shared" si="127"/>
        <v>458.29999999999995</v>
      </c>
      <c r="I208" s="4">
        <v>192.5</v>
      </c>
      <c r="J208" s="4">
        <v>1746.1</v>
      </c>
      <c r="K208" s="4">
        <f t="shared" si="128"/>
        <v>1553.6</v>
      </c>
      <c r="L208" s="4"/>
      <c r="M208" s="4"/>
      <c r="N208" s="4">
        <f t="shared" si="129"/>
        <v>0</v>
      </c>
      <c r="O208" s="4"/>
      <c r="P208" s="4"/>
      <c r="Q208" s="4">
        <f t="shared" si="130"/>
        <v>0</v>
      </c>
      <c r="R208" s="28">
        <f t="shared" si="131"/>
        <v>2011.8999999999999</v>
      </c>
      <c r="S208" s="80"/>
    </row>
    <row r="209" spans="1:19" ht="36" customHeight="1">
      <c r="A209" s="108"/>
      <c r="B209" s="62"/>
      <c r="C209" s="62"/>
      <c r="D209" s="4" t="s">
        <v>44</v>
      </c>
      <c r="E209" s="4">
        <f t="shared" si="126"/>
        <v>0</v>
      </c>
      <c r="F209" s="4"/>
      <c r="G209" s="4"/>
      <c r="H209" s="4">
        <f t="shared" si="127"/>
        <v>0</v>
      </c>
      <c r="I209" s="4"/>
      <c r="J209" s="4"/>
      <c r="K209" s="4">
        <f t="shared" si="128"/>
        <v>0</v>
      </c>
      <c r="L209" s="4"/>
      <c r="M209" s="4"/>
      <c r="N209" s="4">
        <f t="shared" si="129"/>
        <v>0</v>
      </c>
      <c r="O209" s="4"/>
      <c r="P209" s="4"/>
      <c r="Q209" s="4">
        <f t="shared" si="130"/>
        <v>0</v>
      </c>
      <c r="R209" s="28">
        <f t="shared" si="131"/>
        <v>0</v>
      </c>
      <c r="S209" s="62"/>
    </row>
    <row r="210" spans="1:19" ht="38.25" customHeight="1">
      <c r="A210" s="106" t="s">
        <v>96</v>
      </c>
      <c r="B210" s="61" t="s">
        <v>141</v>
      </c>
      <c r="C210" s="61" t="s">
        <v>142</v>
      </c>
      <c r="D210" s="4" t="s">
        <v>98</v>
      </c>
      <c r="E210" s="4">
        <f t="shared" si="126"/>
        <v>1080</v>
      </c>
      <c r="F210" s="4">
        <v>864</v>
      </c>
      <c r="G210" s="4"/>
      <c r="H210" s="4">
        <f t="shared" si="127"/>
        <v>-864</v>
      </c>
      <c r="I210" s="4">
        <v>216</v>
      </c>
      <c r="J210" s="4"/>
      <c r="K210" s="4">
        <f t="shared" si="128"/>
        <v>-216</v>
      </c>
      <c r="L210" s="4"/>
      <c r="M210" s="4"/>
      <c r="N210" s="4">
        <f t="shared" si="129"/>
        <v>0</v>
      </c>
      <c r="O210" s="4"/>
      <c r="P210" s="4"/>
      <c r="Q210" s="4">
        <f t="shared" si="130"/>
        <v>0</v>
      </c>
      <c r="R210" s="28">
        <f t="shared" si="131"/>
        <v>-1080</v>
      </c>
      <c r="S210" s="61" t="s">
        <v>192</v>
      </c>
    </row>
    <row r="211" spans="1:19" ht="38.25" customHeight="1">
      <c r="A211" s="107"/>
      <c r="B211" s="80"/>
      <c r="C211" s="80"/>
      <c r="D211" s="4" t="s">
        <v>46</v>
      </c>
      <c r="E211" s="4">
        <f t="shared" si="126"/>
        <v>120</v>
      </c>
      <c r="F211" s="4">
        <v>96</v>
      </c>
      <c r="G211" s="4"/>
      <c r="H211" s="4">
        <f t="shared" si="127"/>
        <v>-96</v>
      </c>
      <c r="I211" s="4">
        <v>24</v>
      </c>
      <c r="J211" s="4"/>
      <c r="K211" s="4">
        <f t="shared" si="128"/>
        <v>-24</v>
      </c>
      <c r="L211" s="4"/>
      <c r="M211" s="4"/>
      <c r="N211" s="4">
        <f t="shared" si="129"/>
        <v>0</v>
      </c>
      <c r="O211" s="4"/>
      <c r="P211" s="4"/>
      <c r="Q211" s="4">
        <f t="shared" si="130"/>
        <v>0</v>
      </c>
      <c r="R211" s="28">
        <f t="shared" si="131"/>
        <v>-120</v>
      </c>
      <c r="S211" s="80"/>
    </row>
    <row r="212" spans="1:19" ht="38.25" customHeight="1">
      <c r="A212" s="108"/>
      <c r="B212" s="62"/>
      <c r="C212" s="62"/>
      <c r="D212" s="4" t="s">
        <v>44</v>
      </c>
      <c r="E212" s="4">
        <f t="shared" si="126"/>
        <v>0</v>
      </c>
      <c r="F212" s="4"/>
      <c r="G212" s="4"/>
      <c r="H212" s="4">
        <f t="shared" si="127"/>
        <v>0</v>
      </c>
      <c r="I212" s="4"/>
      <c r="J212" s="4"/>
      <c r="K212" s="4">
        <f t="shared" si="128"/>
        <v>0</v>
      </c>
      <c r="L212" s="4"/>
      <c r="M212" s="4"/>
      <c r="N212" s="4">
        <f t="shared" si="129"/>
        <v>0</v>
      </c>
      <c r="O212" s="4"/>
      <c r="P212" s="4"/>
      <c r="Q212" s="4">
        <f t="shared" si="130"/>
        <v>0</v>
      </c>
      <c r="R212" s="28">
        <f t="shared" si="131"/>
        <v>0</v>
      </c>
      <c r="S212" s="62"/>
    </row>
    <row r="213" spans="1:19" ht="36" customHeight="1">
      <c r="A213" s="106" t="s">
        <v>207</v>
      </c>
      <c r="B213" s="61" t="s">
        <v>143</v>
      </c>
      <c r="C213" s="61" t="s">
        <v>144</v>
      </c>
      <c r="D213" s="4" t="s">
        <v>98</v>
      </c>
      <c r="E213" s="4">
        <f t="shared" si="126"/>
        <v>5062.5</v>
      </c>
      <c r="F213" s="4">
        <v>4050</v>
      </c>
      <c r="G213" s="4"/>
      <c r="H213" s="4">
        <f t="shared" si="127"/>
        <v>-4050</v>
      </c>
      <c r="I213" s="4">
        <v>1012.5</v>
      </c>
      <c r="J213" s="4"/>
      <c r="K213" s="4">
        <f t="shared" si="128"/>
        <v>-1012.5</v>
      </c>
      <c r="L213" s="4"/>
      <c r="M213" s="4"/>
      <c r="N213" s="4">
        <f t="shared" si="129"/>
        <v>0</v>
      </c>
      <c r="O213" s="4"/>
      <c r="P213" s="4"/>
      <c r="Q213" s="4">
        <f t="shared" si="130"/>
        <v>0</v>
      </c>
      <c r="R213" s="28">
        <f t="shared" si="131"/>
        <v>-5062.5</v>
      </c>
      <c r="S213" s="61" t="s">
        <v>194</v>
      </c>
    </row>
    <row r="214" spans="1:19" ht="36" customHeight="1">
      <c r="A214" s="107"/>
      <c r="B214" s="80"/>
      <c r="C214" s="80"/>
      <c r="D214" s="4" t="s">
        <v>46</v>
      </c>
      <c r="E214" s="4">
        <f t="shared" si="126"/>
        <v>562.5</v>
      </c>
      <c r="F214" s="4">
        <v>450</v>
      </c>
      <c r="G214" s="4">
        <v>450</v>
      </c>
      <c r="H214" s="4">
        <f t="shared" si="127"/>
        <v>0</v>
      </c>
      <c r="I214" s="4">
        <v>112.5</v>
      </c>
      <c r="J214" s="4">
        <v>10990</v>
      </c>
      <c r="K214" s="4">
        <f t="shared" si="128"/>
        <v>10877.5</v>
      </c>
      <c r="L214" s="4"/>
      <c r="M214" s="4">
        <v>1150</v>
      </c>
      <c r="N214" s="4">
        <f t="shared" si="129"/>
        <v>1150</v>
      </c>
      <c r="O214" s="4"/>
      <c r="P214" s="4"/>
      <c r="Q214" s="4">
        <f t="shared" si="130"/>
        <v>0</v>
      </c>
      <c r="R214" s="28">
        <f t="shared" si="131"/>
        <v>12027.5</v>
      </c>
      <c r="S214" s="80"/>
    </row>
    <row r="215" spans="1:19" ht="36" customHeight="1">
      <c r="A215" s="108"/>
      <c r="B215" s="62"/>
      <c r="C215" s="62"/>
      <c r="D215" s="4" t="s">
        <v>44</v>
      </c>
      <c r="E215" s="4">
        <f t="shared" si="126"/>
        <v>0</v>
      </c>
      <c r="F215" s="4"/>
      <c r="G215" s="4"/>
      <c r="H215" s="4">
        <f t="shared" si="127"/>
        <v>0</v>
      </c>
      <c r="I215" s="4"/>
      <c r="J215" s="4"/>
      <c r="K215" s="4">
        <f t="shared" si="128"/>
        <v>0</v>
      </c>
      <c r="L215" s="4"/>
      <c r="M215" s="4"/>
      <c r="N215" s="4">
        <f t="shared" si="129"/>
        <v>0</v>
      </c>
      <c r="O215" s="4"/>
      <c r="P215" s="4"/>
      <c r="Q215" s="4">
        <f t="shared" si="130"/>
        <v>0</v>
      </c>
      <c r="R215" s="28">
        <f t="shared" si="131"/>
        <v>0</v>
      </c>
      <c r="S215" s="62"/>
    </row>
    <row r="216" spans="1:19" ht="45" customHeight="1">
      <c r="A216" s="106" t="s">
        <v>97</v>
      </c>
      <c r="B216" s="61" t="s">
        <v>211</v>
      </c>
      <c r="C216" s="61" t="s">
        <v>145</v>
      </c>
      <c r="D216" s="4" t="s">
        <v>98</v>
      </c>
      <c r="E216" s="4">
        <f t="shared" si="126"/>
        <v>4860</v>
      </c>
      <c r="F216" s="4">
        <v>3888</v>
      </c>
      <c r="G216" s="4"/>
      <c r="H216" s="4">
        <f t="shared" si="127"/>
        <v>-3888</v>
      </c>
      <c r="I216" s="4">
        <v>972</v>
      </c>
      <c r="J216" s="4"/>
      <c r="K216" s="4">
        <f t="shared" si="128"/>
        <v>-972</v>
      </c>
      <c r="L216" s="4"/>
      <c r="M216" s="4"/>
      <c r="N216" s="4">
        <f t="shared" si="129"/>
        <v>0</v>
      </c>
      <c r="O216" s="4"/>
      <c r="P216" s="4"/>
      <c r="Q216" s="4">
        <f t="shared" si="130"/>
        <v>0</v>
      </c>
      <c r="R216" s="28">
        <f t="shared" si="131"/>
        <v>-4860</v>
      </c>
      <c r="S216" s="61" t="s">
        <v>200</v>
      </c>
    </row>
    <row r="217" spans="1:19" ht="45" customHeight="1">
      <c r="A217" s="107"/>
      <c r="B217" s="80"/>
      <c r="C217" s="80"/>
      <c r="D217" s="4" t="s">
        <v>46</v>
      </c>
      <c r="E217" s="4">
        <f t="shared" si="126"/>
        <v>540</v>
      </c>
      <c r="F217" s="4">
        <v>432</v>
      </c>
      <c r="G217" s="4">
        <v>1900</v>
      </c>
      <c r="H217" s="4">
        <f t="shared" si="127"/>
        <v>1468</v>
      </c>
      <c r="I217" s="4">
        <v>108</v>
      </c>
      <c r="J217" s="4">
        <v>6100</v>
      </c>
      <c r="K217" s="4">
        <f t="shared" si="128"/>
        <v>5992</v>
      </c>
      <c r="L217" s="4"/>
      <c r="M217" s="4"/>
      <c r="N217" s="4">
        <f t="shared" si="129"/>
        <v>0</v>
      </c>
      <c r="O217" s="4"/>
      <c r="P217" s="4"/>
      <c r="Q217" s="4">
        <f t="shared" si="130"/>
        <v>0</v>
      </c>
      <c r="R217" s="28">
        <f t="shared" si="131"/>
        <v>7460</v>
      </c>
      <c r="S217" s="80"/>
    </row>
    <row r="218" spans="1:19" ht="45" customHeight="1">
      <c r="A218" s="108"/>
      <c r="B218" s="62"/>
      <c r="C218" s="62"/>
      <c r="D218" s="4" t="s">
        <v>44</v>
      </c>
      <c r="E218" s="4">
        <f t="shared" si="126"/>
        <v>0</v>
      </c>
      <c r="F218" s="4"/>
      <c r="G218" s="4"/>
      <c r="H218" s="4">
        <f t="shared" si="127"/>
        <v>0</v>
      </c>
      <c r="I218" s="4"/>
      <c r="J218" s="4"/>
      <c r="K218" s="4">
        <f t="shared" si="128"/>
        <v>0</v>
      </c>
      <c r="L218" s="4"/>
      <c r="M218" s="4"/>
      <c r="N218" s="4">
        <f t="shared" si="129"/>
        <v>0</v>
      </c>
      <c r="O218" s="4"/>
      <c r="P218" s="4"/>
      <c r="Q218" s="4">
        <f t="shared" si="130"/>
        <v>0</v>
      </c>
      <c r="R218" s="28">
        <f t="shared" si="131"/>
        <v>0</v>
      </c>
      <c r="S218" s="62"/>
    </row>
    <row r="219" spans="1:19" ht="47.25" customHeight="1">
      <c r="A219" s="106" t="s">
        <v>204</v>
      </c>
      <c r="B219" s="61" t="s">
        <v>146</v>
      </c>
      <c r="C219" s="61" t="s">
        <v>147</v>
      </c>
      <c r="D219" s="4" t="s">
        <v>98</v>
      </c>
      <c r="E219" s="4">
        <f t="shared" si="126"/>
        <v>4837.5</v>
      </c>
      <c r="F219" s="4">
        <v>3870</v>
      </c>
      <c r="G219" s="4"/>
      <c r="H219" s="4">
        <f t="shared" si="127"/>
        <v>-3870</v>
      </c>
      <c r="I219" s="4">
        <v>967.5</v>
      </c>
      <c r="J219" s="4"/>
      <c r="K219" s="4">
        <f t="shared" si="128"/>
        <v>-967.5</v>
      </c>
      <c r="L219" s="4"/>
      <c r="M219" s="4"/>
      <c r="N219" s="4">
        <f t="shared" si="129"/>
        <v>0</v>
      </c>
      <c r="O219" s="4"/>
      <c r="P219" s="4"/>
      <c r="Q219" s="4">
        <f t="shared" si="130"/>
        <v>0</v>
      </c>
      <c r="R219" s="28">
        <f t="shared" si="131"/>
        <v>-4837.5</v>
      </c>
      <c r="S219" s="61" t="s">
        <v>201</v>
      </c>
    </row>
    <row r="220" spans="1:19" ht="47.25" customHeight="1">
      <c r="A220" s="107"/>
      <c r="B220" s="80"/>
      <c r="C220" s="80"/>
      <c r="D220" s="4" t="s">
        <v>46</v>
      </c>
      <c r="E220" s="4">
        <f t="shared" si="126"/>
        <v>537.5</v>
      </c>
      <c r="F220" s="4">
        <v>430</v>
      </c>
      <c r="G220" s="4"/>
      <c r="H220" s="4">
        <f t="shared" si="127"/>
        <v>-430</v>
      </c>
      <c r="I220" s="4">
        <v>107.5</v>
      </c>
      <c r="J220" s="4"/>
      <c r="K220" s="4">
        <f t="shared" si="128"/>
        <v>-107.5</v>
      </c>
      <c r="L220" s="4"/>
      <c r="M220" s="4"/>
      <c r="N220" s="4">
        <f t="shared" si="129"/>
        <v>0</v>
      </c>
      <c r="O220" s="4"/>
      <c r="P220" s="4">
        <v>14400</v>
      </c>
      <c r="Q220" s="4">
        <f t="shared" si="130"/>
        <v>14400</v>
      </c>
      <c r="R220" s="28">
        <f t="shared" si="131"/>
        <v>13862.5</v>
      </c>
      <c r="S220" s="80"/>
    </row>
    <row r="221" spans="1:19" ht="47.25" customHeight="1">
      <c r="A221" s="108"/>
      <c r="B221" s="62"/>
      <c r="C221" s="62"/>
      <c r="D221" s="4" t="s">
        <v>44</v>
      </c>
      <c r="E221" s="4">
        <f t="shared" si="126"/>
        <v>0</v>
      </c>
      <c r="F221" s="4"/>
      <c r="G221" s="4"/>
      <c r="H221" s="4">
        <f t="shared" si="127"/>
        <v>0</v>
      </c>
      <c r="I221" s="4"/>
      <c r="J221" s="4"/>
      <c r="K221" s="4">
        <f t="shared" si="128"/>
        <v>0</v>
      </c>
      <c r="L221" s="4"/>
      <c r="M221" s="4"/>
      <c r="N221" s="4">
        <f t="shared" si="129"/>
        <v>0</v>
      </c>
      <c r="O221" s="4"/>
      <c r="P221" s="4"/>
      <c r="Q221" s="4">
        <f t="shared" si="130"/>
        <v>0</v>
      </c>
      <c r="R221" s="28">
        <f t="shared" si="131"/>
        <v>0</v>
      </c>
      <c r="S221" s="62"/>
    </row>
    <row r="222" spans="1:19" ht="50.25" customHeight="1">
      <c r="A222" s="106" t="s">
        <v>203</v>
      </c>
      <c r="B222" s="61" t="s">
        <v>148</v>
      </c>
      <c r="C222" s="61" t="s">
        <v>147</v>
      </c>
      <c r="D222" s="4" t="s">
        <v>98</v>
      </c>
      <c r="E222" s="4">
        <f t="shared" si="126"/>
        <v>4500</v>
      </c>
      <c r="F222" s="4">
        <v>3600</v>
      </c>
      <c r="G222" s="4"/>
      <c r="H222" s="4">
        <f t="shared" si="127"/>
        <v>-3600</v>
      </c>
      <c r="I222" s="4">
        <v>900</v>
      </c>
      <c r="J222" s="4"/>
      <c r="K222" s="4">
        <f t="shared" si="128"/>
        <v>-900</v>
      </c>
      <c r="L222" s="4"/>
      <c r="M222" s="4"/>
      <c r="N222" s="4">
        <f t="shared" si="129"/>
        <v>0</v>
      </c>
      <c r="O222" s="4"/>
      <c r="P222" s="4"/>
      <c r="Q222" s="4">
        <f t="shared" si="130"/>
        <v>0</v>
      </c>
      <c r="R222" s="28">
        <f t="shared" si="131"/>
        <v>-4500</v>
      </c>
      <c r="S222" s="61" t="s">
        <v>202</v>
      </c>
    </row>
    <row r="223" spans="1:19" ht="50.25" customHeight="1">
      <c r="A223" s="107"/>
      <c r="B223" s="80"/>
      <c r="C223" s="80"/>
      <c r="D223" s="4" t="s">
        <v>46</v>
      </c>
      <c r="E223" s="4">
        <f t="shared" si="126"/>
        <v>500</v>
      </c>
      <c r="F223" s="4">
        <v>400</v>
      </c>
      <c r="G223" s="4"/>
      <c r="H223" s="4">
        <f t="shared" si="127"/>
        <v>-400</v>
      </c>
      <c r="I223" s="4">
        <v>100</v>
      </c>
      <c r="J223" s="4"/>
      <c r="K223" s="4">
        <f t="shared" si="128"/>
        <v>-100</v>
      </c>
      <c r="L223" s="4"/>
      <c r="M223" s="4">
        <v>12439.9</v>
      </c>
      <c r="N223" s="4">
        <f t="shared" si="129"/>
        <v>12439.9</v>
      </c>
      <c r="O223" s="4"/>
      <c r="P223" s="4"/>
      <c r="Q223" s="4">
        <f t="shared" si="130"/>
        <v>0</v>
      </c>
      <c r="R223" s="28">
        <f t="shared" si="131"/>
        <v>11939.9</v>
      </c>
      <c r="S223" s="80"/>
    </row>
    <row r="224" spans="1:19" ht="50.25" customHeight="1">
      <c r="A224" s="108"/>
      <c r="B224" s="62"/>
      <c r="C224" s="62"/>
      <c r="D224" s="4" t="s">
        <v>44</v>
      </c>
      <c r="E224" s="4">
        <f t="shared" si="126"/>
        <v>0</v>
      </c>
      <c r="F224" s="4"/>
      <c r="G224" s="4"/>
      <c r="H224" s="4">
        <f t="shared" si="127"/>
        <v>0</v>
      </c>
      <c r="I224" s="4"/>
      <c r="J224" s="4"/>
      <c r="K224" s="4">
        <f t="shared" si="128"/>
        <v>0</v>
      </c>
      <c r="L224" s="4"/>
      <c r="M224" s="4"/>
      <c r="N224" s="4">
        <f t="shared" si="129"/>
        <v>0</v>
      </c>
      <c r="O224" s="4"/>
      <c r="P224" s="4"/>
      <c r="Q224" s="4">
        <f t="shared" si="130"/>
        <v>0</v>
      </c>
      <c r="R224" s="28">
        <f t="shared" si="131"/>
        <v>0</v>
      </c>
      <c r="S224" s="62"/>
    </row>
    <row r="225" spans="1:19" s="11" customFormat="1" ht="41.25" customHeight="1">
      <c r="A225" s="53" t="s">
        <v>47</v>
      </c>
      <c r="B225" s="49" t="s">
        <v>240</v>
      </c>
      <c r="C225" s="47"/>
      <c r="D225" s="4" t="s">
        <v>98</v>
      </c>
      <c r="E225" s="9">
        <f>E168+E171+E174+E177+E180+E183+E186+E189+E192+E195+E198+E201+E204+E207+E210+E213+E216+E219+E222</f>
        <v>167166.5</v>
      </c>
      <c r="F225" s="9">
        <f>F168+F171+F174+F177+F180+F183+F186+F189+F192+F195+F198+F201+F204+F207+F210+F213+F216+F219+F222</f>
        <v>127112</v>
      </c>
      <c r="G225" s="9">
        <f>G168+G171+G174+G177+G180+G183+G186+G189+G192+G195+G198+G201+G204+G207+G210+G213+G216+G219+G222</f>
        <v>14320.6</v>
      </c>
      <c r="H225" s="9">
        <f t="shared" si="127"/>
        <v>-112791.4</v>
      </c>
      <c r="I225" s="9">
        <f aca="true" t="shared" si="132" ref="I225:J227">I168+I171+I174+I177+I180+I183+I186+I189+I192+I195+I198+I201+I204+I207+I210+I213+I216+I219+I222</f>
        <v>40054.5</v>
      </c>
      <c r="J225" s="9">
        <f t="shared" si="132"/>
        <v>29230.3</v>
      </c>
      <c r="K225" s="9">
        <f t="shared" si="128"/>
        <v>-10824.2</v>
      </c>
      <c r="L225" s="9">
        <f aca="true" t="shared" si="133" ref="L225:M227">L168+L171+L174+L177+L180+L183+L186+L189+L192+L195+L198+L201+L204+L207+L210+L213+L216+L219+L222</f>
        <v>0</v>
      </c>
      <c r="M225" s="9">
        <f t="shared" si="133"/>
        <v>45867</v>
      </c>
      <c r="N225" s="9">
        <f t="shared" si="129"/>
        <v>45867</v>
      </c>
      <c r="O225" s="9">
        <f aca="true" t="shared" si="134" ref="O225:P227">O168+O171+O174+O177+O180+O183+O186+O189+O192+O195+O198+O201+O204+O207+O210+O213+O216+O219+O222</f>
        <v>0</v>
      </c>
      <c r="P225" s="9">
        <f t="shared" si="134"/>
        <v>29429.5</v>
      </c>
      <c r="Q225" s="9">
        <f t="shared" si="130"/>
        <v>29429.5</v>
      </c>
      <c r="R225" s="33">
        <f t="shared" si="131"/>
        <v>-48319.09999999999</v>
      </c>
      <c r="S225" s="61"/>
    </row>
    <row r="226" spans="1:19" s="11" customFormat="1" ht="41.25" customHeight="1">
      <c r="A226" s="54"/>
      <c r="B226" s="87"/>
      <c r="C226" s="88"/>
      <c r="D226" s="4" t="s">
        <v>46</v>
      </c>
      <c r="E226" s="9">
        <f aca="true" t="shared" si="135" ref="E226:G227">E169+E172+E175+E178+E181+E184+E187+E190+E193+E196+E199+E202+E205+E208+E211+E214+E217+E220+E223</f>
        <v>7860</v>
      </c>
      <c r="F226" s="9">
        <f t="shared" si="135"/>
        <v>7088</v>
      </c>
      <c r="G226" s="9">
        <f t="shared" si="135"/>
        <v>6072.2</v>
      </c>
      <c r="H226" s="9">
        <f t="shared" si="127"/>
        <v>-1015.8000000000002</v>
      </c>
      <c r="I226" s="9">
        <f t="shared" si="132"/>
        <v>772</v>
      </c>
      <c r="J226" s="9">
        <f t="shared" si="132"/>
        <v>24392.7</v>
      </c>
      <c r="K226" s="9">
        <f t="shared" si="128"/>
        <v>23620.7</v>
      </c>
      <c r="L226" s="9">
        <f t="shared" si="133"/>
        <v>0</v>
      </c>
      <c r="M226" s="9">
        <f t="shared" si="133"/>
        <v>15215.9</v>
      </c>
      <c r="N226" s="9">
        <f t="shared" si="129"/>
        <v>15215.9</v>
      </c>
      <c r="O226" s="9">
        <f t="shared" si="134"/>
        <v>0</v>
      </c>
      <c r="P226" s="9">
        <f t="shared" si="134"/>
        <v>14400</v>
      </c>
      <c r="Q226" s="9">
        <f t="shared" si="130"/>
        <v>14400</v>
      </c>
      <c r="R226" s="33">
        <f t="shared" si="131"/>
        <v>52220.8</v>
      </c>
      <c r="S226" s="80"/>
    </row>
    <row r="227" spans="1:19" s="11" customFormat="1" ht="41.25" customHeight="1">
      <c r="A227" s="48"/>
      <c r="B227" s="89"/>
      <c r="C227" s="90"/>
      <c r="D227" s="4" t="s">
        <v>44</v>
      </c>
      <c r="E227" s="9">
        <f t="shared" si="135"/>
        <v>18000</v>
      </c>
      <c r="F227" s="9">
        <f t="shared" si="135"/>
        <v>12950</v>
      </c>
      <c r="G227" s="9">
        <f t="shared" si="135"/>
        <v>5784</v>
      </c>
      <c r="H227" s="9">
        <f t="shared" si="127"/>
        <v>-7166</v>
      </c>
      <c r="I227" s="9">
        <f t="shared" si="132"/>
        <v>5050</v>
      </c>
      <c r="J227" s="9">
        <f t="shared" si="132"/>
        <v>0</v>
      </c>
      <c r="K227" s="9">
        <f t="shared" si="128"/>
        <v>-5050</v>
      </c>
      <c r="L227" s="9">
        <f t="shared" si="133"/>
        <v>0</v>
      </c>
      <c r="M227" s="9">
        <f t="shared" si="133"/>
        <v>0</v>
      </c>
      <c r="N227" s="9">
        <f t="shared" si="129"/>
        <v>0</v>
      </c>
      <c r="O227" s="9">
        <f t="shared" si="134"/>
        <v>0</v>
      </c>
      <c r="P227" s="9">
        <f t="shared" si="134"/>
        <v>0</v>
      </c>
      <c r="Q227" s="9">
        <f t="shared" si="130"/>
        <v>0</v>
      </c>
      <c r="R227" s="33">
        <f t="shared" si="131"/>
        <v>-12216</v>
      </c>
      <c r="S227" s="62"/>
    </row>
    <row r="228" spans="1:19" ht="12.75">
      <c r="A228" s="103" t="s">
        <v>81</v>
      </c>
      <c r="B228" s="104"/>
      <c r="C228" s="104"/>
      <c r="D228" s="104"/>
      <c r="E228" s="104"/>
      <c r="F228" s="104"/>
      <c r="G228" s="104"/>
      <c r="H228" s="104"/>
      <c r="I228" s="104"/>
      <c r="J228" s="104"/>
      <c r="K228" s="104"/>
      <c r="L228" s="104"/>
      <c r="M228" s="104"/>
      <c r="N228" s="104"/>
      <c r="O228" s="104"/>
      <c r="P228" s="104"/>
      <c r="Q228" s="104"/>
      <c r="R228" s="104"/>
      <c r="S228" s="105"/>
    </row>
    <row r="229" spans="1:19" ht="57.75" customHeight="1">
      <c r="A229" s="106" t="s">
        <v>254</v>
      </c>
      <c r="B229" s="61" t="s">
        <v>258</v>
      </c>
      <c r="C229" s="61" t="s">
        <v>149</v>
      </c>
      <c r="D229" s="4" t="s">
        <v>98</v>
      </c>
      <c r="E229" s="4">
        <f aca="true" t="shared" si="136" ref="E229:E234">F229+I229+L229+O229</f>
        <v>12000</v>
      </c>
      <c r="F229" s="4"/>
      <c r="G229" s="4"/>
      <c r="H229" s="4"/>
      <c r="I229" s="4">
        <v>2400</v>
      </c>
      <c r="J229" s="4"/>
      <c r="K229" s="4">
        <f>J229-I229</f>
        <v>-2400</v>
      </c>
      <c r="L229" s="4">
        <v>4800</v>
      </c>
      <c r="M229" s="4">
        <v>6000</v>
      </c>
      <c r="N229" s="4">
        <f>M229-L229</f>
        <v>1200</v>
      </c>
      <c r="O229" s="4">
        <v>4800</v>
      </c>
      <c r="P229" s="4">
        <v>6000</v>
      </c>
      <c r="Q229" s="4">
        <f>P229-O229</f>
        <v>1200</v>
      </c>
      <c r="R229" s="4">
        <f>H229+K229+N229+Q229</f>
        <v>0</v>
      </c>
      <c r="S229" s="61" t="s">
        <v>253</v>
      </c>
    </row>
    <row r="230" spans="1:19" ht="57.75" customHeight="1">
      <c r="A230" s="107"/>
      <c r="B230" s="80"/>
      <c r="C230" s="80"/>
      <c r="D230" s="4" t="s">
        <v>46</v>
      </c>
      <c r="E230" s="4">
        <f t="shared" si="136"/>
        <v>12000</v>
      </c>
      <c r="F230" s="4"/>
      <c r="G230" s="4"/>
      <c r="H230" s="4"/>
      <c r="I230" s="4">
        <v>2400</v>
      </c>
      <c r="J230" s="4"/>
      <c r="K230" s="4">
        <f aca="true" t="shared" si="137" ref="K230:K237">J230-I230</f>
        <v>-2400</v>
      </c>
      <c r="L230" s="4">
        <v>4800</v>
      </c>
      <c r="M230" s="4">
        <v>6000</v>
      </c>
      <c r="N230" s="4">
        <f aca="true" t="shared" si="138" ref="N230:N237">M230-L230</f>
        <v>1200</v>
      </c>
      <c r="O230" s="4">
        <v>4800</v>
      </c>
      <c r="P230" s="4">
        <v>6000</v>
      </c>
      <c r="Q230" s="4">
        <f aca="true" t="shared" si="139" ref="Q230:Q237">P230-O230</f>
        <v>1200</v>
      </c>
      <c r="R230" s="4">
        <f aca="true" t="shared" si="140" ref="R230:R237">H230+K230+N230+Q230</f>
        <v>0</v>
      </c>
      <c r="S230" s="80"/>
    </row>
    <row r="231" spans="1:19" ht="57.75" customHeight="1">
      <c r="A231" s="108"/>
      <c r="B231" s="62"/>
      <c r="C231" s="62"/>
      <c r="D231" s="4" t="s">
        <v>44</v>
      </c>
      <c r="E231" s="4">
        <f t="shared" si="136"/>
        <v>0</v>
      </c>
      <c r="F231" s="6"/>
      <c r="G231" s="6"/>
      <c r="H231" s="6"/>
      <c r="I231" s="4"/>
      <c r="J231" s="6"/>
      <c r="K231" s="4">
        <f t="shared" si="137"/>
        <v>0</v>
      </c>
      <c r="L231" s="4"/>
      <c r="M231" s="6"/>
      <c r="N231" s="4">
        <f t="shared" si="138"/>
        <v>0</v>
      </c>
      <c r="O231" s="6"/>
      <c r="P231" s="6"/>
      <c r="Q231" s="4">
        <f t="shared" si="139"/>
        <v>0</v>
      </c>
      <c r="R231" s="4">
        <f t="shared" si="140"/>
        <v>0</v>
      </c>
      <c r="S231" s="62"/>
    </row>
    <row r="232" spans="1:19" ht="87.75" customHeight="1">
      <c r="A232" s="106" t="s">
        <v>80</v>
      </c>
      <c r="B232" s="61" t="s">
        <v>150</v>
      </c>
      <c r="C232" s="61" t="s">
        <v>151</v>
      </c>
      <c r="D232" s="4" t="s">
        <v>98</v>
      </c>
      <c r="E232" s="4">
        <f t="shared" si="136"/>
        <v>11000</v>
      </c>
      <c r="F232" s="4">
        <v>4000</v>
      </c>
      <c r="G232" s="4"/>
      <c r="H232" s="4">
        <f aca="true" t="shared" si="141" ref="H232:H237">G232-F232</f>
        <v>-4000</v>
      </c>
      <c r="I232" s="4">
        <v>4000</v>
      </c>
      <c r="J232" s="4"/>
      <c r="K232" s="4">
        <f t="shared" si="137"/>
        <v>-4000</v>
      </c>
      <c r="L232" s="4">
        <v>3000</v>
      </c>
      <c r="M232" s="4">
        <v>5000</v>
      </c>
      <c r="N232" s="4">
        <f t="shared" si="138"/>
        <v>2000</v>
      </c>
      <c r="O232" s="4"/>
      <c r="P232" s="4">
        <v>6000</v>
      </c>
      <c r="Q232" s="4">
        <f t="shared" si="139"/>
        <v>6000</v>
      </c>
      <c r="R232" s="4">
        <f t="shared" si="140"/>
        <v>0</v>
      </c>
      <c r="S232" s="61" t="s">
        <v>252</v>
      </c>
    </row>
    <row r="233" spans="1:19" ht="87.75" customHeight="1">
      <c r="A233" s="107"/>
      <c r="B233" s="80"/>
      <c r="C233" s="80"/>
      <c r="D233" s="4" t="s">
        <v>46</v>
      </c>
      <c r="E233" s="4">
        <f t="shared" si="136"/>
        <v>11000</v>
      </c>
      <c r="F233" s="4">
        <v>4000</v>
      </c>
      <c r="G233" s="4"/>
      <c r="H233" s="4">
        <f t="shared" si="141"/>
        <v>-4000</v>
      </c>
      <c r="I233" s="4">
        <v>4000</v>
      </c>
      <c r="J233" s="4"/>
      <c r="K233" s="4">
        <f t="shared" si="137"/>
        <v>-4000</v>
      </c>
      <c r="L233" s="4">
        <v>3000</v>
      </c>
      <c r="M233" s="4">
        <v>5000</v>
      </c>
      <c r="N233" s="4">
        <f t="shared" si="138"/>
        <v>2000</v>
      </c>
      <c r="O233" s="4"/>
      <c r="P233" s="4">
        <v>6000</v>
      </c>
      <c r="Q233" s="4">
        <f t="shared" si="139"/>
        <v>6000</v>
      </c>
      <c r="R233" s="4">
        <f t="shared" si="140"/>
        <v>0</v>
      </c>
      <c r="S233" s="80"/>
    </row>
    <row r="234" spans="1:19" ht="87.75" customHeight="1">
      <c r="A234" s="108"/>
      <c r="B234" s="62"/>
      <c r="C234" s="62"/>
      <c r="D234" s="4" t="s">
        <v>44</v>
      </c>
      <c r="E234" s="4">
        <f t="shared" si="136"/>
        <v>0</v>
      </c>
      <c r="G234" s="6"/>
      <c r="H234" s="4">
        <f t="shared" si="141"/>
        <v>0</v>
      </c>
      <c r="I234" s="6"/>
      <c r="J234" s="6"/>
      <c r="K234" s="4">
        <f t="shared" si="137"/>
        <v>0</v>
      </c>
      <c r="L234" s="6"/>
      <c r="M234" s="6"/>
      <c r="N234" s="4">
        <f t="shared" si="138"/>
        <v>0</v>
      </c>
      <c r="O234" s="6"/>
      <c r="P234" s="6"/>
      <c r="Q234" s="4">
        <f t="shared" si="139"/>
        <v>0</v>
      </c>
      <c r="R234" s="4">
        <f t="shared" si="140"/>
        <v>0</v>
      </c>
      <c r="S234" s="62"/>
    </row>
    <row r="235" spans="1:19" s="11" customFormat="1" ht="31.5" customHeight="1">
      <c r="A235" s="53" t="s">
        <v>47</v>
      </c>
      <c r="B235" s="49" t="s">
        <v>152</v>
      </c>
      <c r="C235" s="47"/>
      <c r="D235" s="4" t="s">
        <v>98</v>
      </c>
      <c r="E235" s="9">
        <f>E229+E232</f>
        <v>23000</v>
      </c>
      <c r="F235" s="9">
        <f>F229+F232</f>
        <v>4000</v>
      </c>
      <c r="G235" s="9">
        <f>G229+G232</f>
        <v>0</v>
      </c>
      <c r="H235" s="9">
        <f t="shared" si="141"/>
        <v>-4000</v>
      </c>
      <c r="I235" s="9">
        <f aca="true" t="shared" si="142" ref="I235:J237">I229+I232</f>
        <v>6400</v>
      </c>
      <c r="J235" s="9">
        <f t="shared" si="142"/>
        <v>0</v>
      </c>
      <c r="K235" s="9">
        <f t="shared" si="137"/>
        <v>-6400</v>
      </c>
      <c r="L235" s="9">
        <f aca="true" t="shared" si="143" ref="L235:M237">L229+L232</f>
        <v>7800</v>
      </c>
      <c r="M235" s="9">
        <f t="shared" si="143"/>
        <v>11000</v>
      </c>
      <c r="N235" s="9">
        <f t="shared" si="138"/>
        <v>3200</v>
      </c>
      <c r="O235" s="9">
        <f aca="true" t="shared" si="144" ref="O235:P237">O229+O232</f>
        <v>4800</v>
      </c>
      <c r="P235" s="9">
        <f t="shared" si="144"/>
        <v>12000</v>
      </c>
      <c r="Q235" s="9">
        <f t="shared" si="139"/>
        <v>7200</v>
      </c>
      <c r="R235" s="9">
        <f t="shared" si="140"/>
        <v>0</v>
      </c>
      <c r="S235" s="143"/>
    </row>
    <row r="236" spans="1:19" s="11" customFormat="1" ht="31.5" customHeight="1">
      <c r="A236" s="54"/>
      <c r="B236" s="87"/>
      <c r="C236" s="88"/>
      <c r="D236" s="4" t="s">
        <v>46</v>
      </c>
      <c r="E236" s="9">
        <f aca="true" t="shared" si="145" ref="E236:G237">E230+E233</f>
        <v>23000</v>
      </c>
      <c r="F236" s="9">
        <f t="shared" si="145"/>
        <v>4000</v>
      </c>
      <c r="G236" s="9">
        <f t="shared" si="145"/>
        <v>0</v>
      </c>
      <c r="H236" s="9">
        <f t="shared" si="141"/>
        <v>-4000</v>
      </c>
      <c r="I236" s="9">
        <f t="shared" si="142"/>
        <v>6400</v>
      </c>
      <c r="J236" s="9">
        <f t="shared" si="142"/>
        <v>0</v>
      </c>
      <c r="K236" s="9">
        <f t="shared" si="137"/>
        <v>-6400</v>
      </c>
      <c r="L236" s="9">
        <f t="shared" si="143"/>
        <v>7800</v>
      </c>
      <c r="M236" s="9">
        <f t="shared" si="143"/>
        <v>11000</v>
      </c>
      <c r="N236" s="9">
        <f t="shared" si="138"/>
        <v>3200</v>
      </c>
      <c r="O236" s="9">
        <f t="shared" si="144"/>
        <v>4800</v>
      </c>
      <c r="P236" s="9">
        <f t="shared" si="144"/>
        <v>12000</v>
      </c>
      <c r="Q236" s="9">
        <f t="shared" si="139"/>
        <v>7200</v>
      </c>
      <c r="R236" s="9">
        <f t="shared" si="140"/>
        <v>0</v>
      </c>
      <c r="S236" s="144"/>
    </row>
    <row r="237" spans="1:19" s="11" customFormat="1" ht="31.5" customHeight="1">
      <c r="A237" s="48"/>
      <c r="B237" s="89"/>
      <c r="C237" s="90"/>
      <c r="D237" s="4" t="s">
        <v>44</v>
      </c>
      <c r="E237" s="9">
        <f t="shared" si="145"/>
        <v>0</v>
      </c>
      <c r="F237" s="9">
        <f t="shared" si="145"/>
        <v>0</v>
      </c>
      <c r="G237" s="9">
        <f t="shared" si="145"/>
        <v>0</v>
      </c>
      <c r="H237" s="9">
        <f t="shared" si="141"/>
        <v>0</v>
      </c>
      <c r="I237" s="9">
        <f t="shared" si="142"/>
        <v>0</v>
      </c>
      <c r="J237" s="9">
        <f t="shared" si="142"/>
        <v>0</v>
      </c>
      <c r="K237" s="9">
        <f t="shared" si="137"/>
        <v>0</v>
      </c>
      <c r="L237" s="9">
        <f t="shared" si="143"/>
        <v>0</v>
      </c>
      <c r="M237" s="9">
        <f t="shared" si="143"/>
        <v>0</v>
      </c>
      <c r="N237" s="9">
        <f t="shared" si="138"/>
        <v>0</v>
      </c>
      <c r="O237" s="9">
        <f t="shared" si="144"/>
        <v>0</v>
      </c>
      <c r="P237" s="9">
        <f t="shared" si="144"/>
        <v>0</v>
      </c>
      <c r="Q237" s="9">
        <f t="shared" si="139"/>
        <v>0</v>
      </c>
      <c r="R237" s="9">
        <f t="shared" si="140"/>
        <v>0</v>
      </c>
      <c r="S237" s="145"/>
    </row>
    <row r="238" spans="1:19" ht="12.75">
      <c r="A238" s="103" t="s">
        <v>82</v>
      </c>
      <c r="B238" s="104"/>
      <c r="C238" s="104"/>
      <c r="D238" s="104"/>
      <c r="E238" s="104"/>
      <c r="F238" s="104"/>
      <c r="G238" s="104"/>
      <c r="H238" s="104"/>
      <c r="I238" s="104"/>
      <c r="J238" s="104"/>
      <c r="K238" s="104"/>
      <c r="L238" s="104"/>
      <c r="M238" s="104"/>
      <c r="N238" s="104"/>
      <c r="O238" s="104"/>
      <c r="P238" s="104"/>
      <c r="Q238" s="104"/>
      <c r="R238" s="104"/>
      <c r="S238" s="105"/>
    </row>
    <row r="239" spans="1:19" ht="51.75" customHeight="1">
      <c r="A239" s="106" t="s">
        <v>162</v>
      </c>
      <c r="B239" s="61" t="s">
        <v>153</v>
      </c>
      <c r="C239" s="76" t="s">
        <v>154</v>
      </c>
      <c r="D239" s="4" t="s">
        <v>98</v>
      </c>
      <c r="E239" s="4">
        <f>F239+I239+L239+O239</f>
        <v>24618</v>
      </c>
      <c r="F239" s="4">
        <v>11348</v>
      </c>
      <c r="G239" s="4"/>
      <c r="H239" s="4">
        <f>G239-F239</f>
        <v>-11348</v>
      </c>
      <c r="I239" s="4">
        <v>6635</v>
      </c>
      <c r="J239" s="4"/>
      <c r="K239" s="4">
        <f>J239-I239</f>
        <v>-6635</v>
      </c>
      <c r="L239" s="4">
        <v>6635</v>
      </c>
      <c r="M239" s="4"/>
      <c r="N239" s="4">
        <f>M239-L239</f>
        <v>-6635</v>
      </c>
      <c r="O239" s="4"/>
      <c r="P239" s="4">
        <v>5000</v>
      </c>
      <c r="Q239" s="4">
        <f>P239-O239</f>
        <v>5000</v>
      </c>
      <c r="R239" s="4">
        <f>H239+K239+N239+Q239</f>
        <v>-19618</v>
      </c>
      <c r="S239" s="61" t="s">
        <v>43</v>
      </c>
    </row>
    <row r="240" spans="1:19" ht="51.75" customHeight="1">
      <c r="A240" s="107"/>
      <c r="B240" s="80"/>
      <c r="C240" s="77"/>
      <c r="D240" s="4" t="s">
        <v>46</v>
      </c>
      <c r="E240" s="4">
        <f aca="true" t="shared" si="146" ref="E240:E250">F240+I240+L240+O240</f>
        <v>24608</v>
      </c>
      <c r="F240" s="4">
        <v>11348</v>
      </c>
      <c r="G240" s="4">
        <v>1388.2</v>
      </c>
      <c r="H240" s="4">
        <f aca="true" t="shared" si="147" ref="H240:H256">G240-F240</f>
        <v>-9959.8</v>
      </c>
      <c r="I240" s="4">
        <v>6630</v>
      </c>
      <c r="J240" s="4">
        <v>1700</v>
      </c>
      <c r="K240" s="4">
        <f aca="true" t="shared" si="148" ref="K240:K256">J240-I240</f>
        <v>-4930</v>
      </c>
      <c r="L240" s="4">
        <v>6630</v>
      </c>
      <c r="M240" s="4"/>
      <c r="N240" s="4">
        <f aca="true" t="shared" si="149" ref="N240:N256">M240-L240</f>
        <v>-6630</v>
      </c>
      <c r="O240" s="4"/>
      <c r="P240" s="4"/>
      <c r="Q240" s="4">
        <f aca="true" t="shared" si="150" ref="Q240:Q256">P240-O240</f>
        <v>0</v>
      </c>
      <c r="R240" s="4">
        <f aca="true" t="shared" si="151" ref="R240:R256">H240+K240+N240+Q240</f>
        <v>-21519.8</v>
      </c>
      <c r="S240" s="80"/>
    </row>
    <row r="241" spans="1:19" ht="51.75" customHeight="1">
      <c r="A241" s="108"/>
      <c r="B241" s="62"/>
      <c r="C241" s="78"/>
      <c r="D241" s="4" t="s">
        <v>44</v>
      </c>
      <c r="E241" s="4">
        <f t="shared" si="146"/>
        <v>0</v>
      </c>
      <c r="F241" s="4"/>
      <c r="G241" s="6"/>
      <c r="H241" s="4">
        <f t="shared" si="147"/>
        <v>0</v>
      </c>
      <c r="I241" s="4"/>
      <c r="J241" s="6"/>
      <c r="K241" s="4">
        <f t="shared" si="148"/>
        <v>0</v>
      </c>
      <c r="L241" s="4"/>
      <c r="M241" s="6"/>
      <c r="N241" s="4">
        <f t="shared" si="149"/>
        <v>0</v>
      </c>
      <c r="O241" s="6"/>
      <c r="P241" s="6"/>
      <c r="Q241" s="4">
        <f t="shared" si="150"/>
        <v>0</v>
      </c>
      <c r="R241" s="4">
        <f t="shared" si="151"/>
        <v>0</v>
      </c>
      <c r="S241" s="62"/>
    </row>
    <row r="242" spans="1:19" ht="45.75" customHeight="1">
      <c r="A242" s="94" t="s">
        <v>163</v>
      </c>
      <c r="B242" s="61" t="s">
        <v>155</v>
      </c>
      <c r="C242" s="76" t="s">
        <v>156</v>
      </c>
      <c r="D242" s="4" t="s">
        <v>98</v>
      </c>
      <c r="E242" s="4">
        <f t="shared" si="146"/>
        <v>4000</v>
      </c>
      <c r="F242" s="4">
        <v>4000</v>
      </c>
      <c r="G242" s="4"/>
      <c r="H242" s="4">
        <f t="shared" si="147"/>
        <v>-4000</v>
      </c>
      <c r="I242" s="4"/>
      <c r="J242" s="4"/>
      <c r="K242" s="4">
        <f t="shared" si="148"/>
        <v>0</v>
      </c>
      <c r="L242" s="4"/>
      <c r="M242" s="4"/>
      <c r="N242" s="4">
        <f t="shared" si="149"/>
        <v>0</v>
      </c>
      <c r="O242" s="4"/>
      <c r="P242" s="4"/>
      <c r="Q242" s="4">
        <f t="shared" si="150"/>
        <v>0</v>
      </c>
      <c r="R242" s="4">
        <f t="shared" si="151"/>
        <v>-4000</v>
      </c>
      <c r="S242" s="61" t="s">
        <v>205</v>
      </c>
    </row>
    <row r="243" spans="1:19" ht="45.75" customHeight="1">
      <c r="A243" s="95"/>
      <c r="B243" s="80"/>
      <c r="C243" s="77"/>
      <c r="D243" s="4" t="s">
        <v>46</v>
      </c>
      <c r="E243" s="4">
        <f t="shared" si="146"/>
        <v>3000</v>
      </c>
      <c r="F243" s="4">
        <v>3000</v>
      </c>
      <c r="G243" s="4">
        <v>700</v>
      </c>
      <c r="H243" s="4">
        <f t="shared" si="147"/>
        <v>-2300</v>
      </c>
      <c r="I243" s="4"/>
      <c r="J243" s="4"/>
      <c r="K243" s="4">
        <f t="shared" si="148"/>
        <v>0</v>
      </c>
      <c r="L243" s="4"/>
      <c r="M243" s="4"/>
      <c r="N243" s="4">
        <f t="shared" si="149"/>
        <v>0</v>
      </c>
      <c r="O243" s="4"/>
      <c r="P243" s="4"/>
      <c r="Q243" s="4">
        <f t="shared" si="150"/>
        <v>0</v>
      </c>
      <c r="R243" s="4">
        <f t="shared" si="151"/>
        <v>-2300</v>
      </c>
      <c r="S243" s="80"/>
    </row>
    <row r="244" spans="1:19" ht="45.75" customHeight="1">
      <c r="A244" s="96"/>
      <c r="B244" s="62"/>
      <c r="C244" s="78"/>
      <c r="D244" s="4" t="s">
        <v>44</v>
      </c>
      <c r="E244" s="4">
        <f t="shared" si="146"/>
        <v>0</v>
      </c>
      <c r="F244" s="4"/>
      <c r="G244" s="4"/>
      <c r="H244" s="4">
        <f t="shared" si="147"/>
        <v>0</v>
      </c>
      <c r="I244" s="4"/>
      <c r="J244" s="4"/>
      <c r="K244" s="4">
        <f t="shared" si="148"/>
        <v>0</v>
      </c>
      <c r="L244" s="6"/>
      <c r="M244" s="6"/>
      <c r="N244" s="4">
        <f t="shared" si="149"/>
        <v>0</v>
      </c>
      <c r="O244" s="6"/>
      <c r="P244" s="6"/>
      <c r="Q244" s="4">
        <f t="shared" si="150"/>
        <v>0</v>
      </c>
      <c r="R244" s="4">
        <f t="shared" si="151"/>
        <v>0</v>
      </c>
      <c r="S244" s="62"/>
    </row>
    <row r="245" spans="1:19" ht="48" customHeight="1">
      <c r="A245" s="94" t="s">
        <v>164</v>
      </c>
      <c r="B245" s="61" t="s">
        <v>157</v>
      </c>
      <c r="C245" s="76" t="s">
        <v>221</v>
      </c>
      <c r="D245" s="4" t="s">
        <v>98</v>
      </c>
      <c r="E245" s="4">
        <f t="shared" si="146"/>
        <v>15000</v>
      </c>
      <c r="F245" s="4">
        <v>15000</v>
      </c>
      <c r="G245" s="4"/>
      <c r="H245" s="4">
        <f t="shared" si="147"/>
        <v>-15000</v>
      </c>
      <c r="I245" s="4"/>
      <c r="J245" s="4"/>
      <c r="K245" s="4">
        <f t="shared" si="148"/>
        <v>0</v>
      </c>
      <c r="L245" s="4"/>
      <c r="M245" s="4"/>
      <c r="N245" s="4">
        <f t="shared" si="149"/>
        <v>0</v>
      </c>
      <c r="O245" s="4"/>
      <c r="P245" s="4"/>
      <c r="Q245" s="4">
        <f t="shared" si="150"/>
        <v>0</v>
      </c>
      <c r="R245" s="4">
        <f t="shared" si="151"/>
        <v>-15000</v>
      </c>
      <c r="S245" s="61" t="s">
        <v>260</v>
      </c>
    </row>
    <row r="246" spans="1:19" ht="48" customHeight="1">
      <c r="A246" s="95"/>
      <c r="B246" s="80"/>
      <c r="C246" s="77"/>
      <c r="D246" s="4" t="s">
        <v>46</v>
      </c>
      <c r="E246" s="4">
        <f t="shared" si="146"/>
        <v>5000</v>
      </c>
      <c r="F246" s="4">
        <v>5000</v>
      </c>
      <c r="G246" s="4">
        <v>1100</v>
      </c>
      <c r="H246" s="4">
        <f t="shared" si="147"/>
        <v>-3900</v>
      </c>
      <c r="I246" s="4"/>
      <c r="J246" s="4">
        <v>1500</v>
      </c>
      <c r="K246" s="4">
        <f t="shared" si="148"/>
        <v>1500</v>
      </c>
      <c r="L246" s="4"/>
      <c r="M246" s="4"/>
      <c r="N246" s="4">
        <f t="shared" si="149"/>
        <v>0</v>
      </c>
      <c r="O246" s="4"/>
      <c r="P246" s="4"/>
      <c r="Q246" s="4">
        <f t="shared" si="150"/>
        <v>0</v>
      </c>
      <c r="R246" s="4">
        <f t="shared" si="151"/>
        <v>-2400</v>
      </c>
      <c r="S246" s="80"/>
    </row>
    <row r="247" spans="1:19" ht="48" customHeight="1">
      <c r="A247" s="96"/>
      <c r="B247" s="62"/>
      <c r="C247" s="78"/>
      <c r="D247" s="4" t="s">
        <v>44</v>
      </c>
      <c r="E247" s="4">
        <f t="shared" si="146"/>
        <v>10000</v>
      </c>
      <c r="F247" s="4">
        <v>10000</v>
      </c>
      <c r="G247" s="4">
        <v>500</v>
      </c>
      <c r="H247" s="4">
        <f t="shared" si="147"/>
        <v>-9500</v>
      </c>
      <c r="I247" s="4"/>
      <c r="J247" s="4">
        <v>1900</v>
      </c>
      <c r="K247" s="4">
        <f t="shared" si="148"/>
        <v>1900</v>
      </c>
      <c r="L247" s="6"/>
      <c r="M247" s="6"/>
      <c r="N247" s="4">
        <f t="shared" si="149"/>
        <v>0</v>
      </c>
      <c r="O247" s="6"/>
      <c r="P247" s="6"/>
      <c r="Q247" s="4">
        <f t="shared" si="150"/>
        <v>0</v>
      </c>
      <c r="R247" s="4">
        <f t="shared" si="151"/>
        <v>-7600</v>
      </c>
      <c r="S247" s="62"/>
    </row>
    <row r="248" spans="1:19" ht="31.5" customHeight="1">
      <c r="A248" s="94" t="s">
        <v>165</v>
      </c>
      <c r="B248" s="61" t="s">
        <v>158</v>
      </c>
      <c r="C248" s="76" t="s">
        <v>241</v>
      </c>
      <c r="D248" s="4" t="s">
        <v>98</v>
      </c>
      <c r="E248" s="4">
        <f t="shared" si="146"/>
        <v>2000</v>
      </c>
      <c r="F248" s="4">
        <v>2000</v>
      </c>
      <c r="G248" s="4"/>
      <c r="H248" s="4">
        <f t="shared" si="147"/>
        <v>-2000</v>
      </c>
      <c r="I248" s="4"/>
      <c r="J248" s="4"/>
      <c r="K248" s="4">
        <f t="shared" si="148"/>
        <v>0</v>
      </c>
      <c r="L248" s="4"/>
      <c r="M248" s="4"/>
      <c r="N248" s="4">
        <f t="shared" si="149"/>
        <v>0</v>
      </c>
      <c r="O248" s="4"/>
      <c r="P248" s="4"/>
      <c r="Q248" s="4">
        <f t="shared" si="150"/>
        <v>0</v>
      </c>
      <c r="R248" s="4">
        <f t="shared" si="151"/>
        <v>-2000</v>
      </c>
      <c r="S248" s="61" t="s">
        <v>260</v>
      </c>
    </row>
    <row r="249" spans="1:19" ht="31.5" customHeight="1">
      <c r="A249" s="95"/>
      <c r="B249" s="80"/>
      <c r="C249" s="77"/>
      <c r="D249" s="4" t="s">
        <v>46</v>
      </c>
      <c r="E249" s="4">
        <f t="shared" si="146"/>
        <v>1120</v>
      </c>
      <c r="F249" s="4">
        <v>1120</v>
      </c>
      <c r="G249" s="4"/>
      <c r="H249" s="4">
        <f t="shared" si="147"/>
        <v>-1120</v>
      </c>
      <c r="I249" s="4"/>
      <c r="J249" s="4">
        <v>1100</v>
      </c>
      <c r="K249" s="4">
        <f t="shared" si="148"/>
        <v>1100</v>
      </c>
      <c r="L249" s="4"/>
      <c r="M249" s="4"/>
      <c r="N249" s="4">
        <f t="shared" si="149"/>
        <v>0</v>
      </c>
      <c r="O249" s="4"/>
      <c r="P249" s="4"/>
      <c r="Q249" s="4">
        <f t="shared" si="150"/>
        <v>0</v>
      </c>
      <c r="R249" s="4">
        <f t="shared" si="151"/>
        <v>-20</v>
      </c>
      <c r="S249" s="80"/>
    </row>
    <row r="250" spans="1:19" ht="31.5" customHeight="1">
      <c r="A250" s="96"/>
      <c r="B250" s="62"/>
      <c r="C250" s="78"/>
      <c r="D250" s="4" t="s">
        <v>44</v>
      </c>
      <c r="E250" s="4">
        <f t="shared" si="146"/>
        <v>0</v>
      </c>
      <c r="F250" s="6"/>
      <c r="G250" s="6"/>
      <c r="H250" s="4">
        <f t="shared" si="147"/>
        <v>0</v>
      </c>
      <c r="I250" s="6"/>
      <c r="J250" s="6"/>
      <c r="K250" s="4">
        <f t="shared" si="148"/>
        <v>0</v>
      </c>
      <c r="L250" s="6"/>
      <c r="M250" s="6"/>
      <c r="N250" s="4">
        <f t="shared" si="149"/>
        <v>0</v>
      </c>
      <c r="O250" s="6"/>
      <c r="P250" s="6"/>
      <c r="Q250" s="4">
        <f t="shared" si="150"/>
        <v>0</v>
      </c>
      <c r="R250" s="4">
        <f t="shared" si="151"/>
        <v>0</v>
      </c>
      <c r="S250" s="62"/>
    </row>
    <row r="251" spans="1:19" s="11" customFormat="1" ht="30.75" customHeight="1">
      <c r="A251" s="53" t="s">
        <v>47</v>
      </c>
      <c r="B251" s="49" t="s">
        <v>159</v>
      </c>
      <c r="C251" s="47"/>
      <c r="D251" s="4" t="s">
        <v>98</v>
      </c>
      <c r="E251" s="9">
        <f>E239+E242+E245+E248</f>
        <v>45618</v>
      </c>
      <c r="F251" s="9">
        <f>F239+F242+F245+F248</f>
        <v>32348</v>
      </c>
      <c r="G251" s="9">
        <f>G239+G242+G245+G248</f>
        <v>0</v>
      </c>
      <c r="H251" s="9">
        <f t="shared" si="147"/>
        <v>-32348</v>
      </c>
      <c r="I251" s="9">
        <f aca="true" t="shared" si="152" ref="I251:J253">I239+I242+I245+I248</f>
        <v>6635</v>
      </c>
      <c r="J251" s="9">
        <f t="shared" si="152"/>
        <v>0</v>
      </c>
      <c r="K251" s="9">
        <f t="shared" si="148"/>
        <v>-6635</v>
      </c>
      <c r="L251" s="9">
        <f aca="true" t="shared" si="153" ref="L251:M253">L239+L242+L245+L248</f>
        <v>6635</v>
      </c>
      <c r="M251" s="9">
        <f t="shared" si="153"/>
        <v>0</v>
      </c>
      <c r="N251" s="9">
        <f t="shared" si="149"/>
        <v>-6635</v>
      </c>
      <c r="O251" s="9">
        <f aca="true" t="shared" si="154" ref="O251:P253">O239+O242+O245+O248</f>
        <v>0</v>
      </c>
      <c r="P251" s="9">
        <f t="shared" si="154"/>
        <v>5000</v>
      </c>
      <c r="Q251" s="9">
        <f t="shared" si="150"/>
        <v>5000</v>
      </c>
      <c r="R251" s="9">
        <f t="shared" si="151"/>
        <v>-40618</v>
      </c>
      <c r="S251" s="81"/>
    </row>
    <row r="252" spans="1:19" s="11" customFormat="1" ht="30.75" customHeight="1">
      <c r="A252" s="54"/>
      <c r="B252" s="87"/>
      <c r="C252" s="88"/>
      <c r="D252" s="4" t="s">
        <v>46</v>
      </c>
      <c r="E252" s="9">
        <f aca="true" t="shared" si="155" ref="E252:G253">E240+E243+E246+E249</f>
        <v>33728</v>
      </c>
      <c r="F252" s="9">
        <f t="shared" si="155"/>
        <v>20468</v>
      </c>
      <c r="G252" s="9">
        <f t="shared" si="155"/>
        <v>3188.2</v>
      </c>
      <c r="H252" s="9">
        <f t="shared" si="147"/>
        <v>-17279.8</v>
      </c>
      <c r="I252" s="9">
        <f t="shared" si="152"/>
        <v>6630</v>
      </c>
      <c r="J252" s="9">
        <f t="shared" si="152"/>
        <v>4300</v>
      </c>
      <c r="K252" s="9">
        <f t="shared" si="148"/>
        <v>-2330</v>
      </c>
      <c r="L252" s="9">
        <f t="shared" si="153"/>
        <v>6630</v>
      </c>
      <c r="M252" s="9">
        <f t="shared" si="153"/>
        <v>0</v>
      </c>
      <c r="N252" s="9">
        <f t="shared" si="149"/>
        <v>-6630</v>
      </c>
      <c r="O252" s="9">
        <f t="shared" si="154"/>
        <v>0</v>
      </c>
      <c r="P252" s="9">
        <f t="shared" si="154"/>
        <v>0</v>
      </c>
      <c r="Q252" s="9">
        <f t="shared" si="150"/>
        <v>0</v>
      </c>
      <c r="R252" s="9">
        <f t="shared" si="151"/>
        <v>-26239.8</v>
      </c>
      <c r="S252" s="82"/>
    </row>
    <row r="253" spans="1:19" s="11" customFormat="1" ht="30.75" customHeight="1">
      <c r="A253" s="48"/>
      <c r="B253" s="89"/>
      <c r="C253" s="90"/>
      <c r="D253" s="4" t="s">
        <v>44</v>
      </c>
      <c r="E253" s="9">
        <f t="shared" si="155"/>
        <v>10000</v>
      </c>
      <c r="F253" s="9">
        <f t="shared" si="155"/>
        <v>10000</v>
      </c>
      <c r="G253" s="9">
        <f t="shared" si="155"/>
        <v>500</v>
      </c>
      <c r="H253" s="9">
        <f t="shared" si="147"/>
        <v>-9500</v>
      </c>
      <c r="I253" s="9">
        <f t="shared" si="152"/>
        <v>0</v>
      </c>
      <c r="J253" s="9">
        <f t="shared" si="152"/>
        <v>1900</v>
      </c>
      <c r="K253" s="9">
        <f t="shared" si="148"/>
        <v>1900</v>
      </c>
      <c r="L253" s="9">
        <f t="shared" si="153"/>
        <v>0</v>
      </c>
      <c r="M253" s="9">
        <f t="shared" si="153"/>
        <v>0</v>
      </c>
      <c r="N253" s="9">
        <f t="shared" si="149"/>
        <v>0</v>
      </c>
      <c r="O253" s="9">
        <f t="shared" si="154"/>
        <v>0</v>
      </c>
      <c r="P253" s="9">
        <f t="shared" si="154"/>
        <v>0</v>
      </c>
      <c r="Q253" s="9">
        <f t="shared" si="150"/>
        <v>0</v>
      </c>
      <c r="R253" s="9">
        <f t="shared" si="151"/>
        <v>-7600</v>
      </c>
      <c r="S253" s="83"/>
    </row>
    <row r="254" spans="1:19" ht="22.5" customHeight="1">
      <c r="A254" s="91" t="s">
        <v>48</v>
      </c>
      <c r="B254" s="61"/>
      <c r="C254" s="76"/>
      <c r="D254" s="4" t="s">
        <v>98</v>
      </c>
      <c r="E254" s="12">
        <f>E154+E164+E225+E235+E251</f>
        <v>1966678.2</v>
      </c>
      <c r="F254" s="12">
        <f>F154+F164+F225+F235+F251</f>
        <v>523460</v>
      </c>
      <c r="G254" s="12">
        <f>G154+G164+G225+G235+G251</f>
        <v>687913.5</v>
      </c>
      <c r="H254" s="12">
        <f t="shared" si="147"/>
        <v>164453.5</v>
      </c>
      <c r="I254" s="12">
        <f aca="true" t="shared" si="156" ref="I254:J256">I154+I164+I225+I235+I251</f>
        <v>823983.2</v>
      </c>
      <c r="J254" s="12">
        <f t="shared" si="156"/>
        <v>431657.89999999997</v>
      </c>
      <c r="K254" s="12">
        <f t="shared" si="148"/>
        <v>-392325.3</v>
      </c>
      <c r="L254" s="12">
        <f aca="true" t="shared" si="157" ref="L254:M256">L154+L164+L225+L235+L251</f>
        <v>314435</v>
      </c>
      <c r="M254" s="12">
        <f t="shared" si="157"/>
        <v>1507006.5</v>
      </c>
      <c r="N254" s="12">
        <f t="shared" si="149"/>
        <v>1192571.5</v>
      </c>
      <c r="O254" s="12">
        <f aca="true" t="shared" si="158" ref="O254:P256">O154+O164+O225+O235+O251</f>
        <v>304800</v>
      </c>
      <c r="P254" s="12">
        <f t="shared" si="158"/>
        <v>371429.5</v>
      </c>
      <c r="Q254" s="12">
        <f t="shared" si="150"/>
        <v>66629.5</v>
      </c>
      <c r="R254" s="12">
        <f t="shared" si="151"/>
        <v>1031329.2</v>
      </c>
      <c r="S254" s="100"/>
    </row>
    <row r="255" spans="1:19" ht="22.5" customHeight="1">
      <c r="A255" s="92"/>
      <c r="B255" s="80"/>
      <c r="C255" s="77"/>
      <c r="D255" s="4" t="s">
        <v>46</v>
      </c>
      <c r="E255" s="12">
        <f aca="true" t="shared" si="159" ref="E255:G256">E155+E165+E226+E236+E252</f>
        <v>64588</v>
      </c>
      <c r="F255" s="12">
        <f t="shared" si="159"/>
        <v>31556</v>
      </c>
      <c r="G255" s="12">
        <f t="shared" si="159"/>
        <v>20149.100000000002</v>
      </c>
      <c r="H255" s="12">
        <f t="shared" si="147"/>
        <v>-11406.899999999998</v>
      </c>
      <c r="I255" s="12">
        <f t="shared" si="156"/>
        <v>13802</v>
      </c>
      <c r="J255" s="12">
        <f t="shared" si="156"/>
        <v>138465.1</v>
      </c>
      <c r="K255" s="12">
        <f t="shared" si="148"/>
        <v>124663.1</v>
      </c>
      <c r="L255" s="12">
        <f t="shared" si="157"/>
        <v>14430</v>
      </c>
      <c r="M255" s="12">
        <f t="shared" si="157"/>
        <v>26215.9</v>
      </c>
      <c r="N255" s="12">
        <f t="shared" si="149"/>
        <v>11785.900000000001</v>
      </c>
      <c r="O255" s="12">
        <f t="shared" si="158"/>
        <v>4800</v>
      </c>
      <c r="P255" s="12">
        <f t="shared" si="158"/>
        <v>26400</v>
      </c>
      <c r="Q255" s="12">
        <f t="shared" si="150"/>
        <v>21600</v>
      </c>
      <c r="R255" s="12">
        <f t="shared" si="151"/>
        <v>146642.1</v>
      </c>
      <c r="S255" s="101"/>
    </row>
    <row r="256" spans="1:19" ht="22.5" customHeight="1">
      <c r="A256" s="93"/>
      <c r="B256" s="62"/>
      <c r="C256" s="78"/>
      <c r="D256" s="4" t="s">
        <v>44</v>
      </c>
      <c r="E256" s="12">
        <f t="shared" si="159"/>
        <v>297400</v>
      </c>
      <c r="F256" s="12">
        <f t="shared" si="159"/>
        <v>185950</v>
      </c>
      <c r="G256" s="12">
        <f t="shared" si="159"/>
        <v>6284</v>
      </c>
      <c r="H256" s="12">
        <f t="shared" si="147"/>
        <v>-179666</v>
      </c>
      <c r="I256" s="12">
        <f t="shared" si="156"/>
        <v>111450</v>
      </c>
      <c r="J256" s="12">
        <f t="shared" si="156"/>
        <v>1900</v>
      </c>
      <c r="K256" s="12">
        <f t="shared" si="148"/>
        <v>-109550</v>
      </c>
      <c r="L256" s="12">
        <f t="shared" si="157"/>
        <v>0</v>
      </c>
      <c r="M256" s="12">
        <f t="shared" si="157"/>
        <v>0</v>
      </c>
      <c r="N256" s="12">
        <f t="shared" si="149"/>
        <v>0</v>
      </c>
      <c r="O256" s="12">
        <f t="shared" si="158"/>
        <v>0</v>
      </c>
      <c r="P256" s="12">
        <f t="shared" si="158"/>
        <v>0</v>
      </c>
      <c r="Q256" s="12">
        <f t="shared" si="150"/>
        <v>0</v>
      </c>
      <c r="R256" s="12">
        <f t="shared" si="151"/>
        <v>-289216</v>
      </c>
      <c r="S256" s="102"/>
    </row>
    <row r="261" spans="7:9" ht="12.75">
      <c r="G261" s="46"/>
      <c r="I261" s="44"/>
    </row>
    <row r="262" spans="6:8" ht="12.75">
      <c r="F262" s="44"/>
      <c r="G262" s="44"/>
      <c r="H262" s="44"/>
    </row>
    <row r="263" spans="5:8" ht="12.75">
      <c r="E263" s="44"/>
      <c r="F263" s="44"/>
      <c r="G263" s="44"/>
      <c r="H263" s="44"/>
    </row>
    <row r="264" spans="6:15" ht="12.75">
      <c r="F264" s="44"/>
      <c r="I264" s="44"/>
      <c r="O264" s="44"/>
    </row>
    <row r="265" ht="12.75">
      <c r="G265" s="44"/>
    </row>
    <row r="267" ht="12.75">
      <c r="E267" s="44"/>
    </row>
    <row r="268" ht="12.75">
      <c r="E268" s="44"/>
    </row>
  </sheetData>
  <mergeCells count="296">
    <mergeCell ref="B137:B139"/>
    <mergeCell ref="A133:S133"/>
    <mergeCell ref="B134:B136"/>
    <mergeCell ref="A11:D11"/>
    <mergeCell ref="A42:D42"/>
    <mergeCell ref="A12:C14"/>
    <mergeCell ref="A15:C17"/>
    <mergeCell ref="A18:C20"/>
    <mergeCell ref="A21:C23"/>
    <mergeCell ref="A39:C41"/>
    <mergeCell ref="S183:S185"/>
    <mergeCell ref="S235:S237"/>
    <mergeCell ref="A151:A153"/>
    <mergeCell ref="A154:A156"/>
    <mergeCell ref="A177:A179"/>
    <mergeCell ref="A180:A182"/>
    <mergeCell ref="S171:S173"/>
    <mergeCell ref="B171:B173"/>
    <mergeCell ref="C171:C173"/>
    <mergeCell ref="A183:A185"/>
    <mergeCell ref="S248:S250"/>
    <mergeCell ref="A57:A59"/>
    <mergeCell ref="B57:B59"/>
    <mergeCell ref="C57:C59"/>
    <mergeCell ref="S57:S59"/>
    <mergeCell ref="C201:C203"/>
    <mergeCell ref="S151:S153"/>
    <mergeCell ref="A150:S150"/>
    <mergeCell ref="S161:S163"/>
    <mergeCell ref="S154:S156"/>
    <mergeCell ref="S251:S253"/>
    <mergeCell ref="S254:S256"/>
    <mergeCell ref="S8:S10"/>
    <mergeCell ref="S198:S200"/>
    <mergeCell ref="S213:S215"/>
    <mergeCell ref="S216:S218"/>
    <mergeCell ref="S219:S221"/>
    <mergeCell ref="S229:S231"/>
    <mergeCell ref="S232:S234"/>
    <mergeCell ref="S158:S160"/>
    <mergeCell ref="A137:A139"/>
    <mergeCell ref="B146:B148"/>
    <mergeCell ref="A99:S99"/>
    <mergeCell ref="A114:A116"/>
    <mergeCell ref="A117:A119"/>
    <mergeCell ref="A120:A122"/>
    <mergeCell ref="S114:S116"/>
    <mergeCell ref="B117:B119"/>
    <mergeCell ref="C117:C119"/>
    <mergeCell ref="S146:S148"/>
    <mergeCell ref="A67:S67"/>
    <mergeCell ref="C81:C83"/>
    <mergeCell ref="A96:A98"/>
    <mergeCell ref="B96:B98"/>
    <mergeCell ref="C96:C98"/>
    <mergeCell ref="S96:S98"/>
    <mergeCell ref="B74:B76"/>
    <mergeCell ref="C74:C76"/>
    <mergeCell ref="A78:A80"/>
    <mergeCell ref="S68:S70"/>
    <mergeCell ref="B120:C122"/>
    <mergeCell ref="S117:S119"/>
    <mergeCell ref="S120:S122"/>
    <mergeCell ref="C108:C110"/>
    <mergeCell ref="B111:B113"/>
    <mergeCell ref="C111:C113"/>
    <mergeCell ref="B114:B116"/>
    <mergeCell ref="C114:C116"/>
    <mergeCell ref="B104:B106"/>
    <mergeCell ref="C104:C106"/>
    <mergeCell ref="A104:A106"/>
    <mergeCell ref="A108:A110"/>
    <mergeCell ref="A107:S107"/>
    <mergeCell ref="A111:A113"/>
    <mergeCell ref="B108:B110"/>
    <mergeCell ref="A171:A173"/>
    <mergeCell ref="B143:C145"/>
    <mergeCell ref="B154:C156"/>
    <mergeCell ref="A123:S123"/>
    <mergeCell ref="S164:S166"/>
    <mergeCell ref="A124:A126"/>
    <mergeCell ref="A127:A129"/>
    <mergeCell ref="A130:A132"/>
    <mergeCell ref="A63:A65"/>
    <mergeCell ref="A60:A62"/>
    <mergeCell ref="B60:B62"/>
    <mergeCell ref="A8:A10"/>
    <mergeCell ref="A27:C29"/>
    <mergeCell ref="A24:C26"/>
    <mergeCell ref="A36:C38"/>
    <mergeCell ref="A30:C32"/>
    <mergeCell ref="A33:C35"/>
    <mergeCell ref="A53:A55"/>
    <mergeCell ref="C134:C136"/>
    <mergeCell ref="A2:S2"/>
    <mergeCell ref="A3:S3"/>
    <mergeCell ref="O6:Q6"/>
    <mergeCell ref="L6:N6"/>
    <mergeCell ref="C6:C7"/>
    <mergeCell ref="E6:E7"/>
    <mergeCell ref="R6:R7"/>
    <mergeCell ref="S6:S7"/>
    <mergeCell ref="F6:H6"/>
    <mergeCell ref="S130:S132"/>
    <mergeCell ref="S127:S129"/>
    <mergeCell ref="B130:C132"/>
    <mergeCell ref="C127:C129"/>
    <mergeCell ref="A201:A203"/>
    <mergeCell ref="A192:A194"/>
    <mergeCell ref="A195:A197"/>
    <mergeCell ref="A198:A200"/>
    <mergeCell ref="A186:A188"/>
    <mergeCell ref="A189:A191"/>
    <mergeCell ref="B186:B188"/>
    <mergeCell ref="C186:C188"/>
    <mergeCell ref="B192:B194"/>
    <mergeCell ref="C192:C194"/>
    <mergeCell ref="S195:S197"/>
    <mergeCell ref="S204:S206"/>
    <mergeCell ref="S192:S194"/>
    <mergeCell ref="C204:C206"/>
    <mergeCell ref="A204:A206"/>
    <mergeCell ref="S210:S212"/>
    <mergeCell ref="S201:S203"/>
    <mergeCell ref="B195:B197"/>
    <mergeCell ref="C195:C197"/>
    <mergeCell ref="B198:B200"/>
    <mergeCell ref="C198:C200"/>
    <mergeCell ref="B201:B203"/>
    <mergeCell ref="S207:S209"/>
    <mergeCell ref="B204:B206"/>
    <mergeCell ref="S189:S191"/>
    <mergeCell ref="B189:B191"/>
    <mergeCell ref="C189:C191"/>
    <mergeCell ref="B124:B126"/>
    <mergeCell ref="S174:S176"/>
    <mergeCell ref="S177:S179"/>
    <mergeCell ref="S180:S182"/>
    <mergeCell ref="S186:S188"/>
    <mergeCell ref="S168:S170"/>
    <mergeCell ref="A167:S167"/>
    <mergeCell ref="C124:C126"/>
    <mergeCell ref="B127:B129"/>
    <mergeCell ref="S71:S73"/>
    <mergeCell ref="C60:C62"/>
    <mergeCell ref="B63:B65"/>
    <mergeCell ref="C63:C65"/>
    <mergeCell ref="A66:S66"/>
    <mergeCell ref="A77:S77"/>
    <mergeCell ref="S104:S106"/>
    <mergeCell ref="A100:S100"/>
    <mergeCell ref="A68:A70"/>
    <mergeCell ref="B68:B70"/>
    <mergeCell ref="C68:C70"/>
    <mergeCell ref="A71:A73"/>
    <mergeCell ref="B71:B73"/>
    <mergeCell ref="C71:C73"/>
    <mergeCell ref="A74:A76"/>
    <mergeCell ref="A84:A86"/>
    <mergeCell ref="B84:B86"/>
    <mergeCell ref="C84:C86"/>
    <mergeCell ref="B81:B83"/>
    <mergeCell ref="B78:B80"/>
    <mergeCell ref="C78:C80"/>
    <mergeCell ref="A81:A83"/>
    <mergeCell ref="A174:A176"/>
    <mergeCell ref="A161:A163"/>
    <mergeCell ref="A164:A166"/>
    <mergeCell ref="S134:S139"/>
    <mergeCell ref="B164:C166"/>
    <mergeCell ref="S140:S142"/>
    <mergeCell ref="S143:S145"/>
    <mergeCell ref="A149:S149"/>
    <mergeCell ref="A168:A170"/>
    <mergeCell ref="A134:A136"/>
    <mergeCell ref="A158:A160"/>
    <mergeCell ref="B174:B176"/>
    <mergeCell ref="C174:C176"/>
    <mergeCell ref="C137:C139"/>
    <mergeCell ref="B140:B142"/>
    <mergeCell ref="C140:C142"/>
    <mergeCell ref="C161:C163"/>
    <mergeCell ref="A157:S157"/>
    <mergeCell ref="A140:A142"/>
    <mergeCell ref="A143:A145"/>
    <mergeCell ref="A146:A148"/>
    <mergeCell ref="C146:C148"/>
    <mergeCell ref="B151:B153"/>
    <mergeCell ref="C151:C153"/>
    <mergeCell ref="B168:B170"/>
    <mergeCell ref="C168:C170"/>
    <mergeCell ref="B158:B160"/>
    <mergeCell ref="C158:C160"/>
    <mergeCell ref="B161:B163"/>
    <mergeCell ref="C177:C179"/>
    <mergeCell ref="B180:B182"/>
    <mergeCell ref="C180:C182"/>
    <mergeCell ref="B183:B185"/>
    <mergeCell ref="C183:C185"/>
    <mergeCell ref="B177:B179"/>
    <mergeCell ref="B207:B209"/>
    <mergeCell ref="C207:C209"/>
    <mergeCell ref="A207:A209"/>
    <mergeCell ref="A210:A212"/>
    <mergeCell ref="A213:A215"/>
    <mergeCell ref="B219:B221"/>
    <mergeCell ref="A216:A218"/>
    <mergeCell ref="A219:A221"/>
    <mergeCell ref="C219:C221"/>
    <mergeCell ref="C229:C231"/>
    <mergeCell ref="B210:B212"/>
    <mergeCell ref="C210:C212"/>
    <mergeCell ref="A228:S228"/>
    <mergeCell ref="B213:B215"/>
    <mergeCell ref="C213:C215"/>
    <mergeCell ref="C216:C218"/>
    <mergeCell ref="B216:B218"/>
    <mergeCell ref="A222:A224"/>
    <mergeCell ref="A225:A227"/>
    <mergeCell ref="C232:C234"/>
    <mergeCell ref="A229:A231"/>
    <mergeCell ref="B229:B231"/>
    <mergeCell ref="B232:B234"/>
    <mergeCell ref="B225:C227"/>
    <mergeCell ref="A232:A234"/>
    <mergeCell ref="S242:S244"/>
    <mergeCell ref="S245:S247"/>
    <mergeCell ref="A238:S238"/>
    <mergeCell ref="A245:A247"/>
    <mergeCell ref="B245:B247"/>
    <mergeCell ref="C245:C247"/>
    <mergeCell ref="A242:A244"/>
    <mergeCell ref="B242:B244"/>
    <mergeCell ref="C242:C244"/>
    <mergeCell ref="A239:A241"/>
    <mergeCell ref="S222:S224"/>
    <mergeCell ref="S239:S241"/>
    <mergeCell ref="B222:B224"/>
    <mergeCell ref="C222:C224"/>
    <mergeCell ref="S225:S227"/>
    <mergeCell ref="B235:C237"/>
    <mergeCell ref="B239:B241"/>
    <mergeCell ref="C239:C241"/>
    <mergeCell ref="A235:A237"/>
    <mergeCell ref="A251:A253"/>
    <mergeCell ref="A56:S56"/>
    <mergeCell ref="S60:S62"/>
    <mergeCell ref="S63:S65"/>
    <mergeCell ref="A101:A103"/>
    <mergeCell ref="B101:B103"/>
    <mergeCell ref="C101:C103"/>
    <mergeCell ref="B248:B250"/>
    <mergeCell ref="C248:C250"/>
    <mergeCell ref="A254:A256"/>
    <mergeCell ref="B254:B256"/>
    <mergeCell ref="C254:C256"/>
    <mergeCell ref="A248:A250"/>
    <mergeCell ref="B251:C253"/>
    <mergeCell ref="A93:A95"/>
    <mergeCell ref="B93:C95"/>
    <mergeCell ref="B87:B89"/>
    <mergeCell ref="A87:A89"/>
    <mergeCell ref="C87:C89"/>
    <mergeCell ref="A90:A92"/>
    <mergeCell ref="B90:B92"/>
    <mergeCell ref="C90:C92"/>
    <mergeCell ref="S124:S126"/>
    <mergeCell ref="S78:S80"/>
    <mergeCell ref="S81:S83"/>
    <mergeCell ref="S84:S86"/>
    <mergeCell ref="S87:S89"/>
    <mergeCell ref="S90:S92"/>
    <mergeCell ref="S93:S95"/>
    <mergeCell ref="S108:S110"/>
    <mergeCell ref="S111:S113"/>
    <mergeCell ref="S101:S103"/>
    <mergeCell ref="B53:B55"/>
    <mergeCell ref="C53:C55"/>
    <mergeCell ref="S47:S49"/>
    <mergeCell ref="S50:S52"/>
    <mergeCell ref="S53:S55"/>
    <mergeCell ref="A50:A52"/>
    <mergeCell ref="B50:B52"/>
    <mergeCell ref="C50:C52"/>
    <mergeCell ref="A47:A49"/>
    <mergeCell ref="B47:B49"/>
    <mergeCell ref="C47:C49"/>
    <mergeCell ref="Q1:S1"/>
    <mergeCell ref="A43:S43"/>
    <mergeCell ref="A44:S44"/>
    <mergeCell ref="D6:D7"/>
    <mergeCell ref="A6:A7"/>
    <mergeCell ref="B6:B7"/>
    <mergeCell ref="B8:B10"/>
    <mergeCell ref="C8:C10"/>
    <mergeCell ref="I6:K6"/>
  </mergeCells>
  <printOptions horizontalCentered="1"/>
  <pageMargins left="0.11811023622047245" right="0.11811023622047245" top="0.3937007874015748" bottom="0.3937007874015748" header="0.11811023622047245" footer="0.11811023622047245"/>
  <pageSetup horizontalDpi="600" verticalDpi="600" orientation="landscape" paperSize="9" scale="49" r:id="rId1"/>
  <headerFooter alignWithMargins="0">
    <oddHeader>&amp;C&amp;P</oddHeader>
  </headerFooter>
  <rowBreaks count="6" manualBreakCount="6">
    <brk id="41" max="18" man="1"/>
    <brk id="65" max="18" man="1"/>
    <brk id="98" max="18" man="1"/>
    <brk id="122" max="18" man="1"/>
    <brk id="148" max="18" man="1"/>
    <brk id="231"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Организация</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2009-06-17T07:56:33Z</cp:lastPrinted>
  <dcterms:created xsi:type="dcterms:W3CDTF">2008-06-26T06:52:49Z</dcterms:created>
  <dcterms:modified xsi:type="dcterms:W3CDTF">2009-06-25T07:23:55Z</dcterms:modified>
  <cp:category/>
  <cp:version/>
  <cp:contentType/>
  <cp:contentStatus/>
</cp:coreProperties>
</file>