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о бюдж.без формул" sheetId="3" r:id="rId3"/>
    <sheet name="по бюджетам" sheetId="4" r:id="rId4"/>
  </sheets>
  <definedNames>
    <definedName name="_xlnm.Print_Area" localSheetId="2">'по бюдж.без формул'!$A$1:$Y$56</definedName>
  </definedNames>
  <calcPr fullCalcOnLoad="1"/>
</workbook>
</file>

<file path=xl/sharedStrings.xml><?xml version="1.0" encoding="utf-8"?>
<sst xmlns="http://schemas.openxmlformats.org/spreadsheetml/2006/main" count="382" uniqueCount="131">
  <si>
    <t>Ед.изм.</t>
  </si>
  <si>
    <t>в том числе по годам:</t>
  </si>
  <si>
    <t>2010г.</t>
  </si>
  <si>
    <t>хол.вода</t>
  </si>
  <si>
    <t>тепло/сч.</t>
  </si>
  <si>
    <t>2010 г.</t>
  </si>
  <si>
    <t>2011г.</t>
  </si>
  <si>
    <t>2012г.</t>
  </si>
  <si>
    <t>2013 г.</t>
  </si>
  <si>
    <t>2014 г.</t>
  </si>
  <si>
    <t>Всего</t>
  </si>
  <si>
    <t xml:space="preserve"> + - к 2009году</t>
  </si>
  <si>
    <t xml:space="preserve">  + - к 2009году</t>
  </si>
  <si>
    <t xml:space="preserve"> + - к 2010году</t>
  </si>
  <si>
    <t xml:space="preserve"> + - к 2011году</t>
  </si>
  <si>
    <t xml:space="preserve"> + - к 2012году</t>
  </si>
  <si>
    <t xml:space="preserve"> + - к 2013году</t>
  </si>
  <si>
    <t>ед.</t>
  </si>
  <si>
    <t>%</t>
  </si>
  <si>
    <t>Х</t>
  </si>
  <si>
    <t>32.6</t>
  </si>
  <si>
    <t>Сумма 2010г итого</t>
  </si>
  <si>
    <t>Сумма 2014г итого</t>
  </si>
  <si>
    <t>Сумма 2013г итого</t>
  </si>
  <si>
    <t>Сумма 2012г итого</t>
  </si>
  <si>
    <t>Сумма 2011г итого</t>
  </si>
  <si>
    <t>Разбивка для Программы "Реформирование ЖКХ Донецкой области на 2010-2014 годы"</t>
  </si>
  <si>
    <t>28989 ед.</t>
  </si>
  <si>
    <r>
      <t xml:space="preserve"> </t>
    </r>
    <r>
      <rPr>
        <b/>
        <sz val="10"/>
        <rFont val="Arial"/>
        <family val="2"/>
      </rPr>
      <t>Всего</t>
    </r>
    <r>
      <rPr>
        <sz val="10"/>
        <rFont val="Arial"/>
        <family val="0"/>
      </rPr>
      <t xml:space="preserve"> жилых домов с централизованнным водоснабжением(5 эт.и выше, в которых возможна установка домовых водомеров)</t>
    </r>
  </si>
  <si>
    <t>20637 ед</t>
  </si>
  <si>
    <t>По состоянию на 01.01.2010 г.:</t>
  </si>
  <si>
    <r>
      <t>Всего</t>
    </r>
    <r>
      <rPr>
        <sz val="10"/>
        <rFont val="Arial"/>
        <family val="0"/>
      </rPr>
      <t xml:space="preserve"> жилых домов с централизованным теплоснабжением (5 эт.и выше)</t>
    </r>
  </si>
  <si>
    <t>3,2 тыс.грн.</t>
  </si>
  <si>
    <t xml:space="preserve"> - водомер</t>
  </si>
  <si>
    <t xml:space="preserve"> - теплосчетчик</t>
  </si>
  <si>
    <t>30,0 тыс.грн.</t>
  </si>
  <si>
    <t>Стоимость домового счетчика с установкой в ценах 2009 года:</t>
  </si>
  <si>
    <t>тыс.   грн</t>
  </si>
  <si>
    <t>2013г.</t>
  </si>
  <si>
    <t>2014г.</t>
  </si>
  <si>
    <t>в том числе:</t>
  </si>
  <si>
    <t>госбюдж.</t>
  </si>
  <si>
    <t>другие источн.</t>
  </si>
  <si>
    <t>местн.бюджет</t>
  </si>
  <si>
    <t>Разбивка по источникам финансирования, тыс.грн.</t>
  </si>
  <si>
    <t>Сумма на 2010-2014 гг.</t>
  </si>
  <si>
    <t>№ п/п</t>
  </si>
  <si>
    <t>Міста, райони</t>
  </si>
  <si>
    <t>1.</t>
  </si>
  <si>
    <t>Авдіїівка</t>
  </si>
  <si>
    <t>2.</t>
  </si>
  <si>
    <t>Артемівськ</t>
  </si>
  <si>
    <t>3.</t>
  </si>
  <si>
    <t>Вугледар</t>
  </si>
  <si>
    <t>4.</t>
  </si>
  <si>
    <t>Горлівка</t>
  </si>
  <si>
    <t>Дебальцеве</t>
  </si>
  <si>
    <t>Дзержинськ</t>
  </si>
  <si>
    <t>Добропілля</t>
  </si>
  <si>
    <t>Докучаєвськ</t>
  </si>
  <si>
    <t>Донецьк</t>
  </si>
  <si>
    <t>Дружківка</t>
  </si>
  <si>
    <t>Єнакієве</t>
  </si>
  <si>
    <t>Жданівка</t>
  </si>
  <si>
    <t>Кіровське</t>
  </si>
  <si>
    <t>Костянтинівка</t>
  </si>
  <si>
    <t>Краматорськ</t>
  </si>
  <si>
    <t>Красноармійськ</t>
  </si>
  <si>
    <t>Макіївка</t>
  </si>
  <si>
    <t>Маріуполь</t>
  </si>
  <si>
    <t>Новогродівка</t>
  </si>
  <si>
    <t>Селидове</t>
  </si>
  <si>
    <t>Слов'янськ</t>
  </si>
  <si>
    <t>Сніжне</t>
  </si>
  <si>
    <t>Торез</t>
  </si>
  <si>
    <t>Харцизьк</t>
  </si>
  <si>
    <t>Шахтарськ</t>
  </si>
  <si>
    <t>Ясинувата</t>
  </si>
  <si>
    <t>Артемівський</t>
  </si>
  <si>
    <t>Волноваський</t>
  </si>
  <si>
    <t>Володарський</t>
  </si>
  <si>
    <t>В.новоселківський</t>
  </si>
  <si>
    <t>Добропільський</t>
  </si>
  <si>
    <t>Костянтинівський</t>
  </si>
  <si>
    <t>Красноармійський</t>
  </si>
  <si>
    <t>Мар'їнський</t>
  </si>
  <si>
    <t>Новоазовський</t>
  </si>
  <si>
    <t>Олександрівський</t>
  </si>
  <si>
    <t>Першотравневий</t>
  </si>
  <si>
    <t>Слов'янський</t>
  </si>
  <si>
    <t>Тельманівський</t>
  </si>
  <si>
    <t>Шахтарський</t>
  </si>
  <si>
    <t>Ясинуватський</t>
  </si>
  <si>
    <t>Всього</t>
  </si>
  <si>
    <t>ІНФОРМАЦІЯ</t>
  </si>
  <si>
    <t>Лічильники холодної води</t>
  </si>
  <si>
    <t>Димитров</t>
  </si>
  <si>
    <t>Красний Лиман</t>
  </si>
  <si>
    <t>Амросіївський район</t>
  </si>
  <si>
    <t>Старобешівський</t>
  </si>
  <si>
    <t>кільк.встановл.за рік, од.</t>
  </si>
  <si>
    <t>теплолічильники</t>
  </si>
  <si>
    <t>сума, тис.грн.</t>
  </si>
  <si>
    <t>ВСЕГО домов</t>
  </si>
  <si>
    <t>необхідно встановити, од.</t>
  </si>
  <si>
    <t>Всього будинків</t>
  </si>
  <si>
    <t>Встановлено на 01.10.09</t>
  </si>
  <si>
    <t>необхідно встановити до 2014 р., од.</t>
  </si>
  <si>
    <t>8,3% к необх.кол-ву 18677</t>
  </si>
  <si>
    <t>Сума всього, тис.грн</t>
  </si>
  <si>
    <t>в тому числі:</t>
  </si>
  <si>
    <t>держбюджет</t>
  </si>
  <si>
    <t>місцевий бюджет</t>
  </si>
  <si>
    <t>інші джерела</t>
  </si>
  <si>
    <t>Разом</t>
  </si>
  <si>
    <t>До програми"Реформування ЖКГ Донецької області на 2010-2014 роки"</t>
  </si>
  <si>
    <t>в тому числі по роках:</t>
  </si>
  <si>
    <t>вода</t>
  </si>
  <si>
    <t>т/сч</t>
  </si>
  <si>
    <t>тыс.грн.</t>
  </si>
  <si>
    <t>города</t>
  </si>
  <si>
    <t>Донецк</t>
  </si>
  <si>
    <t>районы</t>
  </si>
  <si>
    <t>На 2012-2014гг.</t>
  </si>
  <si>
    <t>На 2011 г</t>
  </si>
  <si>
    <t>Оснащення наявного житлового фонду будинковими засобами обліку та регулювання  споживання води та теплової енергії</t>
  </si>
  <si>
    <t>тис.грн.</t>
  </si>
  <si>
    <t xml:space="preserve">Прогнозний обсяг фінансових ресурсів для виконання завдань </t>
  </si>
  <si>
    <t>Додаток 19</t>
  </si>
  <si>
    <t>В.Новосілківський</t>
  </si>
  <si>
    <t>Димитрів</t>
  </si>
</sst>
</file>

<file path=xl/styles.xml><?xml version="1.0" encoding="utf-8"?>
<styleSheet xmlns="http://schemas.openxmlformats.org/spreadsheetml/2006/main">
  <numFmts count="3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0"/>
    <numFmt numFmtId="191" formatCode="0.000"/>
    <numFmt numFmtId="192" formatCode="0.00000"/>
    <numFmt numFmtId="193" formatCode="0.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11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63"/>
      <name val="Times New Roman"/>
      <family val="0"/>
    </font>
    <font>
      <b/>
      <sz val="11"/>
      <name val="Times New Roman"/>
      <family val="1"/>
    </font>
    <font>
      <b/>
      <sz val="9"/>
      <color indexed="6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88" fontId="0" fillId="0" borderId="0" xfId="0" applyNumberFormat="1" applyAlignment="1">
      <alignment horizontal="center"/>
    </xf>
    <xf numFmtId="188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 horizontal="center"/>
    </xf>
    <xf numFmtId="9" fontId="0" fillId="0" borderId="10" xfId="0" applyNumberForma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33" borderId="10" xfId="0" applyFill="1" applyBorder="1" applyAlignment="1">
      <alignment horizontal="center"/>
    </xf>
    <xf numFmtId="189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36" borderId="15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36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36" borderId="17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34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1" fontId="0" fillId="0" borderId="12" xfId="0" applyNumberFormat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wrapText="1"/>
    </xf>
    <xf numFmtId="0" fontId="0" fillId="37" borderId="0" xfId="0" applyFill="1" applyBorder="1" applyAlignment="1">
      <alignment horizontal="center"/>
    </xf>
    <xf numFmtId="0" fontId="0" fillId="37" borderId="0" xfId="0" applyFill="1" applyAlignment="1">
      <alignment/>
    </xf>
    <xf numFmtId="1" fontId="0" fillId="0" borderId="0" xfId="0" applyNumberFormat="1" applyFill="1" applyAlignment="1">
      <alignment horizontal="center"/>
    </xf>
    <xf numFmtId="188" fontId="0" fillId="34" borderId="10" xfId="0" applyNumberFormat="1" applyFill="1" applyBorder="1" applyAlignment="1">
      <alignment horizontal="center"/>
    </xf>
    <xf numFmtId="188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1" fillId="38" borderId="16" xfId="0" applyFont="1" applyFill="1" applyBorder="1" applyAlignment="1">
      <alignment horizontal="center"/>
    </xf>
    <xf numFmtId="188" fontId="1" fillId="38" borderId="16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1" fillId="37" borderId="16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39" borderId="10" xfId="0" applyFill="1" applyBorder="1" applyAlignment="1">
      <alignment horizontal="center" wrapText="1"/>
    </xf>
    <xf numFmtId="0" fontId="0" fillId="40" borderId="13" xfId="0" applyFill="1" applyBorder="1" applyAlignment="1">
      <alignment horizontal="center" vertical="center" wrapText="1"/>
    </xf>
    <xf numFmtId="0" fontId="0" fillId="41" borderId="10" xfId="0" applyFill="1" applyBorder="1" applyAlignment="1">
      <alignment/>
    </xf>
    <xf numFmtId="0" fontId="0" fillId="34" borderId="12" xfId="0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38" borderId="10" xfId="0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88" fontId="1" fillId="38" borderId="10" xfId="0" applyNumberFormat="1" applyFont="1" applyFill="1" applyBorder="1" applyAlignment="1">
      <alignment/>
    </xf>
    <xf numFmtId="188" fontId="0" fillId="38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9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43" borderId="0" xfId="0" applyFill="1" applyAlignment="1">
      <alignment/>
    </xf>
    <xf numFmtId="188" fontId="0" fillId="33" borderId="10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/>
    </xf>
    <xf numFmtId="188" fontId="1" fillId="33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/>
    </xf>
    <xf numFmtId="2" fontId="0" fillId="34" borderId="0" xfId="0" applyNumberForma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 horizontal="center"/>
    </xf>
    <xf numFmtId="191" fontId="0" fillId="0" borderId="10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191" fontId="0" fillId="42" borderId="10" xfId="0" applyNumberFormat="1" applyFill="1" applyBorder="1" applyAlignment="1">
      <alignment horizontal="center"/>
    </xf>
    <xf numFmtId="191" fontId="0" fillId="42" borderId="10" xfId="0" applyNumberFormat="1" applyFill="1" applyBorder="1" applyAlignment="1">
      <alignment/>
    </xf>
    <xf numFmtId="188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6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8" fontId="6" fillId="0" borderId="0" xfId="0" applyNumberFormat="1" applyFont="1" applyAlignment="1">
      <alignment horizontal="center"/>
    </xf>
    <xf numFmtId="0" fontId="6" fillId="36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88" fontId="6" fillId="0" borderId="10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188" fontId="6" fillId="0" borderId="10" xfId="0" applyNumberFormat="1" applyFont="1" applyFill="1" applyBorder="1" applyAlignment="1">
      <alignment horizontal="center"/>
    </xf>
    <xf numFmtId="188" fontId="6" fillId="0" borderId="10" xfId="0" applyNumberFormat="1" applyFont="1" applyBorder="1" applyAlignment="1">
      <alignment horizontal="center"/>
    </xf>
    <xf numFmtId="191" fontId="6" fillId="0" borderId="10" xfId="0" applyNumberFormat="1" applyFont="1" applyFill="1" applyBorder="1" applyAlignment="1">
      <alignment horizontal="center"/>
    </xf>
    <xf numFmtId="191" fontId="6" fillId="0" borderId="10" xfId="0" applyNumberFormat="1" applyFont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188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0" fontId="7" fillId="0" borderId="0" xfId="0" applyFont="1" applyAlignment="1">
      <alignment horizontal="center"/>
    </xf>
    <xf numFmtId="2" fontId="10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8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35" borderId="10" xfId="0" applyFill="1" applyBorder="1" applyAlignment="1">
      <alignment horizontal="center"/>
    </xf>
    <xf numFmtId="0" fontId="0" fillId="36" borderId="12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173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0.8515625" style="0" customWidth="1"/>
  </cols>
  <sheetData>
    <row r="1" spans="1:19" ht="12.75">
      <c r="A1" s="151" t="s">
        <v>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3" spans="1:28" ht="25.5" customHeight="1">
      <c r="A3" s="152" t="s">
        <v>0</v>
      </c>
      <c r="B3" s="149" t="s">
        <v>103</v>
      </c>
      <c r="C3" s="150"/>
      <c r="D3" s="9"/>
      <c r="E3" s="146" t="s">
        <v>1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</row>
    <row r="4" spans="1:28" ht="12.75">
      <c r="A4" s="152"/>
      <c r="B4" s="146" t="s">
        <v>3</v>
      </c>
      <c r="C4" s="146" t="s">
        <v>4</v>
      </c>
      <c r="D4" s="147" t="s">
        <v>21</v>
      </c>
      <c r="E4" s="145" t="s">
        <v>5</v>
      </c>
      <c r="F4" s="145"/>
      <c r="G4" s="145"/>
      <c r="H4" s="145"/>
      <c r="I4" s="147" t="s">
        <v>25</v>
      </c>
      <c r="J4" s="145" t="s">
        <v>6</v>
      </c>
      <c r="K4" s="145"/>
      <c r="L4" s="145"/>
      <c r="M4" s="145"/>
      <c r="N4" s="147" t="s">
        <v>24</v>
      </c>
      <c r="O4" s="145" t="s">
        <v>7</v>
      </c>
      <c r="P4" s="145"/>
      <c r="Q4" s="145"/>
      <c r="R4" s="145"/>
      <c r="S4" s="147" t="s">
        <v>23</v>
      </c>
      <c r="T4" s="145" t="s">
        <v>8</v>
      </c>
      <c r="U4" s="145"/>
      <c r="V4" s="145"/>
      <c r="W4" s="145"/>
      <c r="X4" s="147" t="s">
        <v>22</v>
      </c>
      <c r="Y4" s="145" t="s">
        <v>9</v>
      </c>
      <c r="Z4" s="145"/>
      <c r="AA4" s="145"/>
      <c r="AB4" s="145"/>
    </row>
    <row r="5" spans="1:28" ht="12.75">
      <c r="A5" s="152"/>
      <c r="B5" s="146"/>
      <c r="C5" s="146"/>
      <c r="D5" s="147"/>
      <c r="E5" s="145" t="s">
        <v>3</v>
      </c>
      <c r="F5" s="145"/>
      <c r="G5" s="145" t="s">
        <v>4</v>
      </c>
      <c r="H5" s="145"/>
      <c r="I5" s="147"/>
      <c r="J5" s="145" t="s">
        <v>3</v>
      </c>
      <c r="K5" s="145"/>
      <c r="L5" s="145" t="s">
        <v>4</v>
      </c>
      <c r="M5" s="145"/>
      <c r="N5" s="147"/>
      <c r="O5" s="145" t="s">
        <v>3</v>
      </c>
      <c r="P5" s="145"/>
      <c r="Q5" s="145" t="s">
        <v>4</v>
      </c>
      <c r="R5" s="145"/>
      <c r="S5" s="147"/>
      <c r="T5" s="145" t="s">
        <v>3</v>
      </c>
      <c r="U5" s="145"/>
      <c r="V5" s="145" t="s">
        <v>4</v>
      </c>
      <c r="W5" s="145"/>
      <c r="X5" s="147"/>
      <c r="Y5" s="145" t="s">
        <v>3</v>
      </c>
      <c r="Z5" s="145"/>
      <c r="AA5" s="145" t="s">
        <v>4</v>
      </c>
      <c r="AB5" s="145"/>
    </row>
    <row r="6" spans="1:28" ht="25.5">
      <c r="A6" s="152"/>
      <c r="B6" s="146"/>
      <c r="C6" s="146"/>
      <c r="D6" s="148"/>
      <c r="E6" s="5" t="s">
        <v>10</v>
      </c>
      <c r="F6" s="6" t="s">
        <v>11</v>
      </c>
      <c r="G6" s="5" t="s">
        <v>10</v>
      </c>
      <c r="H6" s="6" t="s">
        <v>12</v>
      </c>
      <c r="I6" s="148"/>
      <c r="J6" s="5" t="s">
        <v>10</v>
      </c>
      <c r="K6" s="6" t="s">
        <v>13</v>
      </c>
      <c r="L6" s="5" t="s">
        <v>10</v>
      </c>
      <c r="M6" s="6" t="s">
        <v>13</v>
      </c>
      <c r="N6" s="148"/>
      <c r="O6" s="5" t="s">
        <v>10</v>
      </c>
      <c r="P6" s="6" t="s">
        <v>14</v>
      </c>
      <c r="Q6" s="5" t="s">
        <v>10</v>
      </c>
      <c r="R6" s="6" t="s">
        <v>14</v>
      </c>
      <c r="S6" s="148"/>
      <c r="T6" s="5" t="s">
        <v>10</v>
      </c>
      <c r="U6" s="6" t="s">
        <v>15</v>
      </c>
      <c r="V6" s="5" t="s">
        <v>10</v>
      </c>
      <c r="W6" s="6" t="s">
        <v>15</v>
      </c>
      <c r="X6" s="148"/>
      <c r="Y6" s="5" t="s">
        <v>10</v>
      </c>
      <c r="Z6" s="6" t="s">
        <v>16</v>
      </c>
      <c r="AA6" s="5" t="s">
        <v>10</v>
      </c>
      <c r="AB6" s="6" t="s">
        <v>16</v>
      </c>
    </row>
    <row r="7" spans="1:28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2.75">
      <c r="A8" s="4" t="s">
        <v>17</v>
      </c>
      <c r="B8" s="4">
        <v>28989</v>
      </c>
      <c r="C8" s="4">
        <v>20637</v>
      </c>
      <c r="D8" s="4"/>
      <c r="E8" s="4">
        <v>11882</v>
      </c>
      <c r="F8" s="4">
        <v>1566</v>
      </c>
      <c r="G8" s="4">
        <v>6747</v>
      </c>
      <c r="H8" s="4">
        <v>585</v>
      </c>
      <c r="I8" s="4"/>
      <c r="J8" s="4">
        <v>15944</v>
      </c>
      <c r="K8" s="4">
        <f>J8-G8</f>
        <v>9197</v>
      </c>
      <c r="L8" s="4">
        <v>8874</v>
      </c>
      <c r="M8" s="4">
        <f>L8-G8</f>
        <v>2127</v>
      </c>
      <c r="N8" s="4"/>
      <c r="O8" s="4">
        <v>20582</v>
      </c>
      <c r="P8" s="4">
        <f>O8-J8</f>
        <v>4638</v>
      </c>
      <c r="Q8" s="4">
        <v>11164</v>
      </c>
      <c r="R8" s="4">
        <f>Q8-L8</f>
        <v>2290</v>
      </c>
      <c r="S8" s="4"/>
      <c r="T8" s="4">
        <v>23771</v>
      </c>
      <c r="U8" s="4">
        <f>T8-O8</f>
        <v>3189</v>
      </c>
      <c r="V8" s="4">
        <v>12465</v>
      </c>
      <c r="W8" s="4">
        <f>V8-Q8</f>
        <v>1301</v>
      </c>
      <c r="X8" s="4"/>
      <c r="Y8" s="4">
        <v>26380</v>
      </c>
      <c r="Z8" s="4">
        <f>Y8-T8</f>
        <v>2609</v>
      </c>
      <c r="AA8" s="4">
        <v>13703</v>
      </c>
      <c r="AB8" s="4">
        <f>AA8-V8</f>
        <v>1238</v>
      </c>
    </row>
    <row r="9" spans="1:28" ht="12.75">
      <c r="A9" s="4" t="s">
        <v>18</v>
      </c>
      <c r="B9" s="4"/>
      <c r="C9" s="4"/>
      <c r="D9" s="4"/>
      <c r="E9" s="4">
        <v>40</v>
      </c>
      <c r="F9" s="4" t="s">
        <v>19</v>
      </c>
      <c r="G9" s="4" t="s">
        <v>20</v>
      </c>
      <c r="H9" s="4" t="s">
        <v>19</v>
      </c>
      <c r="I9" s="4"/>
      <c r="J9" s="4"/>
      <c r="K9" s="4" t="s">
        <v>19</v>
      </c>
      <c r="L9" s="4"/>
      <c r="M9" s="4" t="s">
        <v>19</v>
      </c>
      <c r="N9" s="4"/>
      <c r="O9" s="4"/>
      <c r="P9" s="4" t="s">
        <v>19</v>
      </c>
      <c r="Q9" s="4"/>
      <c r="R9" s="4" t="s">
        <v>19</v>
      </c>
      <c r="S9" s="4"/>
      <c r="T9" s="4"/>
      <c r="U9" s="4" t="s">
        <v>19</v>
      </c>
      <c r="V9" s="4"/>
      <c r="W9" s="4" t="s">
        <v>19</v>
      </c>
      <c r="X9" s="4"/>
      <c r="Y9" s="4"/>
      <c r="Z9" s="4" t="s">
        <v>19</v>
      </c>
      <c r="AA9" s="4"/>
      <c r="AB9" s="4" t="s">
        <v>19</v>
      </c>
    </row>
    <row r="10" spans="1:28" ht="12.75">
      <c r="A10" s="6" t="s">
        <v>37</v>
      </c>
      <c r="B10" s="4"/>
      <c r="C10" s="4"/>
      <c r="D10" s="15">
        <f>F10+H10</f>
        <v>22561.2</v>
      </c>
      <c r="E10" s="4" t="s">
        <v>19</v>
      </c>
      <c r="F10" s="4">
        <f>F8*3.2</f>
        <v>5011.200000000001</v>
      </c>
      <c r="G10" s="4" t="s">
        <v>19</v>
      </c>
      <c r="H10" s="4">
        <f>H8*30</f>
        <v>17550</v>
      </c>
      <c r="I10" s="15">
        <f>K10+M10</f>
        <v>93240.4</v>
      </c>
      <c r="J10" s="4" t="s">
        <v>19</v>
      </c>
      <c r="K10" s="4">
        <f>K8*3.2</f>
        <v>29430.4</v>
      </c>
      <c r="L10" s="4" t="s">
        <v>19</v>
      </c>
      <c r="M10" s="4">
        <f>M8*30</f>
        <v>63810</v>
      </c>
      <c r="N10" s="15">
        <f>P10+R10</f>
        <v>83541.6</v>
      </c>
      <c r="O10" s="4" t="s">
        <v>19</v>
      </c>
      <c r="P10" s="4">
        <f>P8*3.2</f>
        <v>14841.6</v>
      </c>
      <c r="Q10" s="4" t="s">
        <v>19</v>
      </c>
      <c r="R10" s="4">
        <f>R8*30</f>
        <v>68700</v>
      </c>
      <c r="S10" s="15">
        <f>U10+W10</f>
        <v>49234.8</v>
      </c>
      <c r="T10" s="4" t="s">
        <v>19</v>
      </c>
      <c r="U10" s="4">
        <f>U8*3.2</f>
        <v>10204.800000000001</v>
      </c>
      <c r="V10" s="4" t="s">
        <v>19</v>
      </c>
      <c r="W10" s="4">
        <f>W8*30</f>
        <v>39030</v>
      </c>
      <c r="X10" s="15">
        <f>Z10+AB10</f>
        <v>45488.8</v>
      </c>
      <c r="Y10" s="4" t="s">
        <v>19</v>
      </c>
      <c r="Z10" s="4">
        <f>Z8*3.2</f>
        <v>8348.800000000001</v>
      </c>
      <c r="AA10" s="4" t="s">
        <v>19</v>
      </c>
      <c r="AB10" s="4">
        <f>AB8*30</f>
        <v>37140</v>
      </c>
    </row>
    <row r="11" spans="1:28" ht="12.75">
      <c r="A11" s="12"/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ht="12.75">
      <c r="B12" t="s">
        <v>30</v>
      </c>
    </row>
    <row r="13" spans="1:10" ht="24" customHeight="1">
      <c r="A13" s="153" t="s">
        <v>28</v>
      </c>
      <c r="B13" s="153"/>
      <c r="C13" s="153"/>
      <c r="D13" s="153"/>
      <c r="E13" s="153"/>
      <c r="F13" s="153"/>
      <c r="G13" s="153"/>
      <c r="H13" s="153"/>
      <c r="J13" s="11" t="s">
        <v>27</v>
      </c>
    </row>
    <row r="15" spans="1:10" ht="12.75">
      <c r="A15" s="154" t="s">
        <v>31</v>
      </c>
      <c r="B15" s="155"/>
      <c r="C15" s="155"/>
      <c r="D15" s="155"/>
      <c r="E15" s="155"/>
      <c r="F15" s="155"/>
      <c r="G15" s="155"/>
      <c r="H15" s="155"/>
      <c r="J15" s="11" t="s">
        <v>29</v>
      </c>
    </row>
    <row r="17" spans="2:7" ht="12.75">
      <c r="B17" s="11" t="s">
        <v>36</v>
      </c>
      <c r="C17" s="11"/>
      <c r="D17" s="11"/>
      <c r="E17" s="11"/>
      <c r="F17" s="11"/>
      <c r="G17" s="11"/>
    </row>
    <row r="18" spans="2:4" ht="12.75">
      <c r="B18" t="s">
        <v>33</v>
      </c>
      <c r="D18" s="11" t="s">
        <v>32</v>
      </c>
    </row>
    <row r="19" spans="2:4" ht="12.75">
      <c r="B19" t="s">
        <v>34</v>
      </c>
      <c r="D19" s="11" t="s">
        <v>35</v>
      </c>
    </row>
    <row r="21" ht="12.75">
      <c r="C21" t="s">
        <v>44</v>
      </c>
    </row>
    <row r="23" spans="1:21" ht="12.75">
      <c r="A23" s="156" t="s">
        <v>45</v>
      </c>
      <c r="B23" s="145" t="s">
        <v>2</v>
      </c>
      <c r="C23" s="145"/>
      <c r="D23" s="145"/>
      <c r="E23" s="145"/>
      <c r="F23" s="145" t="s">
        <v>6</v>
      </c>
      <c r="G23" s="145"/>
      <c r="H23" s="145"/>
      <c r="I23" s="145"/>
      <c r="J23" s="145" t="s">
        <v>7</v>
      </c>
      <c r="K23" s="145"/>
      <c r="L23" s="145"/>
      <c r="M23" s="145"/>
      <c r="N23" s="145" t="s">
        <v>38</v>
      </c>
      <c r="O23" s="145"/>
      <c r="P23" s="145"/>
      <c r="Q23" s="145"/>
      <c r="R23" s="145" t="s">
        <v>39</v>
      </c>
      <c r="S23" s="145"/>
      <c r="T23" s="145"/>
      <c r="U23" s="145"/>
    </row>
    <row r="24" spans="1:21" ht="12.75">
      <c r="A24" s="156"/>
      <c r="B24" s="146" t="s">
        <v>10</v>
      </c>
      <c r="C24" s="145" t="s">
        <v>40</v>
      </c>
      <c r="D24" s="145"/>
      <c r="E24" s="145"/>
      <c r="F24" s="146" t="s">
        <v>10</v>
      </c>
      <c r="G24" s="145" t="s">
        <v>40</v>
      </c>
      <c r="H24" s="145"/>
      <c r="I24" s="145"/>
      <c r="J24" s="146" t="s">
        <v>10</v>
      </c>
      <c r="K24" s="145" t="s">
        <v>40</v>
      </c>
      <c r="L24" s="145"/>
      <c r="M24" s="145"/>
      <c r="N24" s="146" t="s">
        <v>10</v>
      </c>
      <c r="O24" s="145" t="s">
        <v>40</v>
      </c>
      <c r="P24" s="145"/>
      <c r="Q24" s="145"/>
      <c r="R24" s="146" t="s">
        <v>10</v>
      </c>
      <c r="S24" s="145" t="s">
        <v>40</v>
      </c>
      <c r="T24" s="145"/>
      <c r="U24" s="145"/>
    </row>
    <row r="25" spans="1:21" ht="36" customHeight="1">
      <c r="A25" s="156"/>
      <c r="B25" s="146"/>
      <c r="C25" s="3" t="s">
        <v>41</v>
      </c>
      <c r="D25" s="2" t="s">
        <v>43</v>
      </c>
      <c r="E25" s="2" t="s">
        <v>42</v>
      </c>
      <c r="F25" s="146"/>
      <c r="G25" s="3" t="s">
        <v>41</v>
      </c>
      <c r="H25" s="2" t="s">
        <v>43</v>
      </c>
      <c r="I25" s="2" t="s">
        <v>42</v>
      </c>
      <c r="J25" s="146"/>
      <c r="K25" s="3" t="s">
        <v>41</v>
      </c>
      <c r="L25" s="2" t="s">
        <v>43</v>
      </c>
      <c r="M25" s="2" t="s">
        <v>42</v>
      </c>
      <c r="N25" s="146"/>
      <c r="O25" s="3" t="s">
        <v>41</v>
      </c>
      <c r="P25" s="2" t="s">
        <v>43</v>
      </c>
      <c r="Q25" s="2" t="s">
        <v>42</v>
      </c>
      <c r="R25" s="146"/>
      <c r="S25" s="3" t="s">
        <v>41</v>
      </c>
      <c r="T25" s="2" t="s">
        <v>43</v>
      </c>
      <c r="U25" s="2" t="s">
        <v>42</v>
      </c>
    </row>
    <row r="26" spans="2:6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2.75">
      <c r="A27" s="5"/>
      <c r="B27" s="4"/>
      <c r="C27" s="5"/>
      <c r="D27" s="5"/>
      <c r="E27" s="5"/>
      <c r="F27" s="4"/>
      <c r="G27" s="21">
        <v>0.3</v>
      </c>
      <c r="H27" s="21">
        <v>0.3</v>
      </c>
      <c r="I27" s="21">
        <v>0.4</v>
      </c>
      <c r="J27" s="4"/>
      <c r="K27" s="21">
        <v>0.4</v>
      </c>
      <c r="L27" s="21">
        <v>0.2</v>
      </c>
      <c r="M27" s="21">
        <v>0.4</v>
      </c>
      <c r="N27" s="4"/>
      <c r="O27" s="21">
        <v>0.4</v>
      </c>
      <c r="P27" s="21">
        <v>0.2</v>
      </c>
      <c r="Q27" s="21">
        <v>0.4</v>
      </c>
      <c r="R27" s="4"/>
      <c r="S27" s="21">
        <v>0.5</v>
      </c>
      <c r="T27" s="21">
        <v>0.2</v>
      </c>
      <c r="U27" s="21">
        <v>0.3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2.75">
      <c r="A28" s="22">
        <f>B28+F28+J28+N28+R28</f>
        <v>294426.8</v>
      </c>
      <c r="B28" s="15">
        <v>22921.2</v>
      </c>
      <c r="C28" s="4">
        <f>22921.2-(D28+E28)</f>
        <v>16614</v>
      </c>
      <c r="D28" s="4">
        <v>3385.7</v>
      </c>
      <c r="E28" s="4">
        <v>2921.5</v>
      </c>
      <c r="F28" s="15">
        <v>93240.4</v>
      </c>
      <c r="G28" s="23">
        <f>F28*0.3</f>
        <v>27972.12</v>
      </c>
      <c r="H28" s="4">
        <v>27972.1</v>
      </c>
      <c r="I28" s="23">
        <f>F28*0.4</f>
        <v>37296.159999999996</v>
      </c>
      <c r="J28" s="15">
        <v>83541.6</v>
      </c>
      <c r="K28" s="23">
        <f>J28*0.4</f>
        <v>33416.64000000001</v>
      </c>
      <c r="L28" s="4">
        <f>J28*0.2</f>
        <v>16708.320000000003</v>
      </c>
      <c r="M28" s="4">
        <v>33416.6</v>
      </c>
      <c r="N28" s="15">
        <v>49234.8</v>
      </c>
      <c r="O28" s="23">
        <f>N28*0.4</f>
        <v>19693.920000000002</v>
      </c>
      <c r="P28" s="23">
        <f>N28*0.2</f>
        <v>9846.960000000001</v>
      </c>
      <c r="Q28" s="4">
        <v>19693.9</v>
      </c>
      <c r="R28" s="15">
        <v>45488.8</v>
      </c>
      <c r="S28" s="4">
        <f>R28*0.5</f>
        <v>22744.4</v>
      </c>
      <c r="T28" s="23">
        <f>R28*0.2</f>
        <v>9097.76</v>
      </c>
      <c r="U28" s="23">
        <f>R28*0.3</f>
        <v>13646.640000000001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2.75">
      <c r="A29" s="18"/>
      <c r="B29" s="14"/>
      <c r="C29" s="1"/>
      <c r="D29" s="1"/>
      <c r="E29" s="1"/>
      <c r="F29" s="20"/>
      <c r="G29" s="16"/>
      <c r="H29" s="1"/>
      <c r="I29" s="16"/>
      <c r="J29" s="19"/>
      <c r="K29" s="16"/>
      <c r="L29" s="1"/>
      <c r="M29" s="1"/>
      <c r="N29" s="19"/>
      <c r="O29" s="16"/>
      <c r="P29" s="16"/>
      <c r="Q29" s="1"/>
      <c r="R29" s="19"/>
      <c r="S29" s="1"/>
      <c r="T29" s="16"/>
      <c r="U29" s="16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1" ht="12.75">
      <c r="A31" s="17"/>
    </row>
  </sheetData>
  <sheetProtection/>
  <mergeCells count="44">
    <mergeCell ref="N24:N25"/>
    <mergeCell ref="N23:Q23"/>
    <mergeCell ref="R23:U23"/>
    <mergeCell ref="C24:E24"/>
    <mergeCell ref="G24:I24"/>
    <mergeCell ref="K24:M24"/>
    <mergeCell ref="O24:Q24"/>
    <mergeCell ref="S24:U24"/>
    <mergeCell ref="R24:R25"/>
    <mergeCell ref="F24:F25"/>
    <mergeCell ref="J24:J25"/>
    <mergeCell ref="A15:H15"/>
    <mergeCell ref="B23:E23"/>
    <mergeCell ref="F23:I23"/>
    <mergeCell ref="J23:M23"/>
    <mergeCell ref="A23:A25"/>
    <mergeCell ref="B24:B25"/>
    <mergeCell ref="A13:H13"/>
    <mergeCell ref="E5:F5"/>
    <mergeCell ref="G5:H5"/>
    <mergeCell ref="J4:M4"/>
    <mergeCell ref="J5:K5"/>
    <mergeCell ref="L5:M5"/>
    <mergeCell ref="E4:H4"/>
    <mergeCell ref="T5:U5"/>
    <mergeCell ref="V5:W5"/>
    <mergeCell ref="B3:C3"/>
    <mergeCell ref="A1:S1"/>
    <mergeCell ref="O4:R4"/>
    <mergeCell ref="E3:AB3"/>
    <mergeCell ref="A3:A6"/>
    <mergeCell ref="D4:D6"/>
    <mergeCell ref="I4:I6"/>
    <mergeCell ref="N4:N6"/>
    <mergeCell ref="T4:W4"/>
    <mergeCell ref="Y4:AB4"/>
    <mergeCell ref="B4:B6"/>
    <mergeCell ref="C4:C6"/>
    <mergeCell ref="S4:S6"/>
    <mergeCell ref="O5:P5"/>
    <mergeCell ref="Q5:R5"/>
    <mergeCell ref="Y5:Z5"/>
    <mergeCell ref="AA5:AB5"/>
    <mergeCell ref="X4:X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60"/>
  <sheetViews>
    <sheetView zoomScalePageLayoutView="0" workbookViewId="0" topLeftCell="A5">
      <pane xSplit="2" ySplit="4" topLeftCell="T37" activePane="bottomRight" state="frozen"/>
      <selection pane="topLeft" activeCell="A5" sqref="A5"/>
      <selection pane="topRight" activeCell="C5" sqref="C5"/>
      <selection pane="bottomLeft" activeCell="A9" sqref="A9"/>
      <selection pane="bottomRight" activeCell="T58" sqref="T58"/>
    </sheetView>
  </sheetViews>
  <sheetFormatPr defaultColWidth="9.140625" defaultRowHeight="12.75"/>
  <cols>
    <col min="1" max="1" width="6.00390625" style="0" customWidth="1"/>
    <col min="2" max="2" width="19.57421875" style="0" customWidth="1"/>
    <col min="3" max="3" width="11.00390625" style="0" customWidth="1"/>
    <col min="9" max="9" width="7.140625" style="0" customWidth="1"/>
    <col min="10" max="10" width="7.00390625" style="0" customWidth="1"/>
    <col min="11" max="11" width="7.8515625" style="0" customWidth="1"/>
    <col min="12" max="12" width="7.00390625" style="0" customWidth="1"/>
    <col min="13" max="13" width="6.00390625" style="0" customWidth="1"/>
    <col min="14" max="14" width="7.57421875" style="0" customWidth="1"/>
    <col min="15" max="15" width="6.00390625" style="0" customWidth="1"/>
    <col min="17" max="17" width="6.421875" style="0" customWidth="1"/>
    <col min="18" max="18" width="12.00390625" style="0" customWidth="1"/>
    <col min="19" max="19" width="7.00390625" style="0" customWidth="1"/>
    <col min="20" max="20" width="7.8515625" style="0" customWidth="1"/>
    <col min="23" max="23" width="7.140625" style="0" customWidth="1"/>
  </cols>
  <sheetData>
    <row r="2" spans="1:25" ht="14.25">
      <c r="A2" s="35"/>
      <c r="B2" s="35"/>
      <c r="C2" s="35"/>
      <c r="D2" s="35"/>
      <c r="E2" s="157" t="s">
        <v>94</v>
      </c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35"/>
      <c r="W2" s="35"/>
      <c r="X2" s="35"/>
      <c r="Y2" s="35"/>
    </row>
    <row r="3" spans="1:3" ht="12.75" customHeight="1">
      <c r="A3" s="39"/>
      <c r="B3" s="39"/>
      <c r="C3" s="39"/>
    </row>
    <row r="5" spans="1:30" ht="12.75" customHeight="1">
      <c r="A5" s="163" t="s">
        <v>46</v>
      </c>
      <c r="B5" s="163" t="s">
        <v>47</v>
      </c>
      <c r="C5" s="24"/>
      <c r="D5" s="158" t="s">
        <v>95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4"/>
      <c r="R5" s="4"/>
      <c r="S5" s="4"/>
      <c r="T5" s="4"/>
      <c r="U5" s="162" t="s">
        <v>101</v>
      </c>
      <c r="V5" s="162"/>
      <c r="W5" s="162"/>
      <c r="X5" s="162"/>
      <c r="Y5" s="162"/>
      <c r="Z5" s="162"/>
      <c r="AA5" s="162"/>
      <c r="AB5" s="162"/>
      <c r="AC5" s="162"/>
      <c r="AD5" s="162"/>
    </row>
    <row r="6" spans="1:30" ht="12.75">
      <c r="A6" s="164"/>
      <c r="B6" s="164"/>
      <c r="C6" s="41"/>
      <c r="D6" s="156"/>
      <c r="E6" s="156"/>
      <c r="F6" s="7"/>
      <c r="G6" s="159">
        <v>2010</v>
      </c>
      <c r="H6" s="160"/>
      <c r="I6" s="145">
        <v>2011</v>
      </c>
      <c r="J6" s="145"/>
      <c r="K6" s="145">
        <v>2012</v>
      </c>
      <c r="L6" s="145"/>
      <c r="M6" s="145">
        <v>2013</v>
      </c>
      <c r="N6" s="145"/>
      <c r="O6" s="145">
        <v>2014</v>
      </c>
      <c r="P6" s="145"/>
      <c r="Q6" s="55"/>
      <c r="R6" s="4"/>
      <c r="S6" s="4"/>
      <c r="T6" s="4"/>
      <c r="U6" s="156">
        <v>2010</v>
      </c>
      <c r="V6" s="156"/>
      <c r="W6" s="145">
        <v>2011</v>
      </c>
      <c r="X6" s="145"/>
      <c r="Y6" s="156">
        <v>2012</v>
      </c>
      <c r="Z6" s="156"/>
      <c r="AA6" s="145">
        <v>2013</v>
      </c>
      <c r="AB6" s="145"/>
      <c r="AC6" s="145">
        <v>2014</v>
      </c>
      <c r="AD6" s="145"/>
    </row>
    <row r="7" spans="1:30" ht="76.5">
      <c r="A7" s="165"/>
      <c r="B7" s="165"/>
      <c r="C7" s="25" t="s">
        <v>104</v>
      </c>
      <c r="D7" s="6" t="s">
        <v>105</v>
      </c>
      <c r="E7" s="6" t="s">
        <v>106</v>
      </c>
      <c r="F7" s="25" t="s">
        <v>107</v>
      </c>
      <c r="G7" s="6" t="s">
        <v>100</v>
      </c>
      <c r="H7" s="6" t="s">
        <v>102</v>
      </c>
      <c r="I7" s="6" t="s">
        <v>100</v>
      </c>
      <c r="J7" s="6" t="s">
        <v>102</v>
      </c>
      <c r="K7" s="6" t="s">
        <v>100</v>
      </c>
      <c r="L7" s="6" t="s">
        <v>102</v>
      </c>
      <c r="M7" s="6" t="s">
        <v>100</v>
      </c>
      <c r="N7" s="6" t="s">
        <v>102</v>
      </c>
      <c r="O7" s="6" t="s">
        <v>100</v>
      </c>
      <c r="P7" s="6" t="s">
        <v>102</v>
      </c>
      <c r="Q7" s="56"/>
      <c r="R7" s="6" t="s">
        <v>105</v>
      </c>
      <c r="S7" s="69" t="s">
        <v>106</v>
      </c>
      <c r="T7" s="70" t="s">
        <v>107</v>
      </c>
      <c r="U7" s="69" t="s">
        <v>100</v>
      </c>
      <c r="V7" s="6" t="s">
        <v>102</v>
      </c>
      <c r="W7" s="69" t="s">
        <v>100</v>
      </c>
      <c r="X7" s="6" t="s">
        <v>102</v>
      </c>
      <c r="Y7" s="69" t="s">
        <v>100</v>
      </c>
      <c r="Z7" s="6" t="s">
        <v>102</v>
      </c>
      <c r="AA7" s="69" t="s">
        <v>100</v>
      </c>
      <c r="AB7" s="6" t="s">
        <v>102</v>
      </c>
      <c r="AC7" s="69" t="s">
        <v>100</v>
      </c>
      <c r="AD7" s="6" t="s">
        <v>102</v>
      </c>
    </row>
    <row r="8" spans="1:25" ht="12.75">
      <c r="A8" s="25"/>
      <c r="B8" s="25"/>
      <c r="C8" s="39"/>
      <c r="D8" s="40"/>
      <c r="E8" s="40"/>
      <c r="F8" s="40"/>
      <c r="G8" s="40"/>
      <c r="H8" s="40"/>
      <c r="I8" s="13"/>
      <c r="J8" s="13"/>
      <c r="K8" s="13"/>
      <c r="L8" s="13"/>
      <c r="M8" s="13"/>
      <c r="N8" s="13"/>
      <c r="O8" s="13"/>
      <c r="P8" s="13"/>
      <c r="Q8" s="57"/>
      <c r="R8" s="13"/>
      <c r="S8" s="13"/>
      <c r="T8" s="13"/>
      <c r="U8" s="40"/>
      <c r="V8" s="40"/>
      <c r="W8" s="13"/>
      <c r="X8" s="40"/>
      <c r="Y8" s="40"/>
    </row>
    <row r="9" spans="1:31" ht="12.75">
      <c r="A9" s="26" t="s">
        <v>48</v>
      </c>
      <c r="B9" s="48" t="s">
        <v>49</v>
      </c>
      <c r="C9" s="26">
        <v>0</v>
      </c>
      <c r="D9" s="4">
        <v>152</v>
      </c>
      <c r="E9" s="4">
        <v>0</v>
      </c>
      <c r="F9" s="15">
        <v>0</v>
      </c>
      <c r="G9" s="26">
        <v>0</v>
      </c>
      <c r="H9" s="4">
        <v>0</v>
      </c>
      <c r="I9" s="4">
        <v>0</v>
      </c>
      <c r="J9" s="4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4">
        <v>0</v>
      </c>
      <c r="Q9" s="55"/>
      <c r="R9" s="26">
        <v>157</v>
      </c>
      <c r="S9" s="26">
        <v>26</v>
      </c>
      <c r="T9" s="4">
        <v>131</v>
      </c>
      <c r="U9" s="26">
        <v>10</v>
      </c>
      <c r="V9" s="4">
        <v>150</v>
      </c>
      <c r="W9" s="45">
        <v>21</v>
      </c>
      <c r="X9" s="4">
        <f>W9*30</f>
        <v>630</v>
      </c>
      <c r="Y9" s="45">
        <f>T9*13/100</f>
        <v>17.03</v>
      </c>
      <c r="Z9" s="4">
        <f>Y9*30</f>
        <v>510.90000000000003</v>
      </c>
      <c r="AA9" s="45">
        <f>T9*11.3/100</f>
        <v>14.803000000000003</v>
      </c>
      <c r="AB9" s="23">
        <f>AA9*30</f>
        <v>444.0900000000001</v>
      </c>
      <c r="AC9" s="45">
        <f>T9*9.1/100</f>
        <v>11.921</v>
      </c>
      <c r="AD9" s="23">
        <f>AC9*30</f>
        <v>357.63</v>
      </c>
      <c r="AE9" s="46"/>
    </row>
    <row r="10" spans="1:31" ht="12.75">
      <c r="A10" s="26" t="s">
        <v>50</v>
      </c>
      <c r="B10" s="27" t="s">
        <v>51</v>
      </c>
      <c r="C10" s="26">
        <f aca="true" t="shared" si="0" ref="C10:C53">D10-E10</f>
        <v>747</v>
      </c>
      <c r="D10" s="4">
        <v>1107</v>
      </c>
      <c r="E10" s="4">
        <v>360</v>
      </c>
      <c r="F10" s="33">
        <v>747</v>
      </c>
      <c r="G10" s="26">
        <v>0</v>
      </c>
      <c r="H10" s="4">
        <v>0</v>
      </c>
      <c r="I10" s="45">
        <f>F10*15.5/100</f>
        <v>115.785</v>
      </c>
      <c r="J10" s="23">
        <f>I10*3.2</f>
        <v>370.512</v>
      </c>
      <c r="K10" s="53">
        <v>96</v>
      </c>
      <c r="L10">
        <f>K10*3.2</f>
        <v>307.20000000000005</v>
      </c>
      <c r="M10" s="53">
        <v>188</v>
      </c>
      <c r="N10">
        <f>M10*3.2</f>
        <v>601.6</v>
      </c>
      <c r="O10" s="53">
        <f>F10*20.1/100</f>
        <v>150.14700000000002</v>
      </c>
      <c r="P10" s="45">
        <f>O10*3.2</f>
        <v>480.4704000000001</v>
      </c>
      <c r="Q10" s="55"/>
      <c r="R10" s="26">
        <v>662</v>
      </c>
      <c r="S10" s="26">
        <v>110</v>
      </c>
      <c r="T10" s="45">
        <v>552</v>
      </c>
      <c r="U10" s="26">
        <v>0</v>
      </c>
      <c r="V10" s="4">
        <f>U10*18.9</f>
        <v>0</v>
      </c>
      <c r="W10" s="45">
        <v>86</v>
      </c>
      <c r="X10" s="4">
        <f>W10*30</f>
        <v>2580</v>
      </c>
      <c r="Y10" s="45">
        <v>70</v>
      </c>
      <c r="Z10" s="4">
        <f>Y10*30</f>
        <v>2100</v>
      </c>
      <c r="AA10" s="45">
        <f aca="true" t="shared" si="1" ref="AA10:AA37">T10*11.3/100</f>
        <v>62.376000000000005</v>
      </c>
      <c r="AB10" s="23">
        <f>AA10*30</f>
        <v>1871.2800000000002</v>
      </c>
      <c r="AC10" s="45">
        <f>T10*9.1/100</f>
        <v>50.232</v>
      </c>
      <c r="AD10" s="23">
        <f aca="true" t="shared" si="2" ref="AD10:AD53">AC10*30</f>
        <v>1506.96</v>
      </c>
      <c r="AE10" s="46"/>
    </row>
    <row r="11" spans="1:31" ht="12.75">
      <c r="A11" s="26" t="s">
        <v>52</v>
      </c>
      <c r="B11" s="48" t="s">
        <v>53</v>
      </c>
      <c r="C11" s="26">
        <f t="shared" si="0"/>
        <v>59</v>
      </c>
      <c r="D11" s="4">
        <v>99</v>
      </c>
      <c r="E11" s="4">
        <v>40</v>
      </c>
      <c r="F11" s="33">
        <v>59</v>
      </c>
      <c r="G11" s="26">
        <v>7</v>
      </c>
      <c r="H11" s="4">
        <f>G11*3.2</f>
        <v>22.400000000000002</v>
      </c>
      <c r="I11" s="45">
        <f aca="true" t="shared" si="3" ref="I11:I41">F11*15.5/100</f>
        <v>9.145</v>
      </c>
      <c r="J11" s="23">
        <f aca="true" t="shared" si="4" ref="J11:J41">I11*3.2</f>
        <v>29.264</v>
      </c>
      <c r="K11" s="53">
        <f aca="true" t="shared" si="5" ref="K11:K41">F11*12.4/100</f>
        <v>7.316</v>
      </c>
      <c r="L11">
        <f aca="true" t="shared" si="6" ref="L11:L41">K11*3.2</f>
        <v>23.4112</v>
      </c>
      <c r="M11" s="53">
        <f aca="true" t="shared" si="7" ref="M11:M53">F11*24.8/100</f>
        <v>14.632</v>
      </c>
      <c r="N11">
        <f aca="true" t="shared" si="8" ref="N11:N38">M11*3.2</f>
        <v>46.8224</v>
      </c>
      <c r="O11" s="53">
        <f>F11*20.1/100</f>
        <v>11.859000000000002</v>
      </c>
      <c r="P11" s="45">
        <f aca="true" t="shared" si="9" ref="P11:P38">O11*3.2</f>
        <v>37.948800000000006</v>
      </c>
      <c r="Q11" s="55"/>
      <c r="R11" s="26">
        <v>99</v>
      </c>
      <c r="S11" s="26">
        <v>96</v>
      </c>
      <c r="T11" s="45">
        <v>3</v>
      </c>
      <c r="U11" s="26">
        <v>3</v>
      </c>
      <c r="V11" s="4">
        <f>U11*18.9</f>
        <v>56.699999999999996</v>
      </c>
      <c r="W11" s="47">
        <f aca="true" t="shared" si="10" ref="W11:W53">T11*14.7/100</f>
        <v>0.44099999999999995</v>
      </c>
      <c r="X11" s="15"/>
      <c r="Y11" s="47">
        <f aca="true" t="shared" si="11" ref="Y11:Y53">T11*13/100</f>
        <v>0.39</v>
      </c>
      <c r="Z11" s="42"/>
      <c r="AA11" s="45">
        <f t="shared" si="1"/>
        <v>0.3390000000000001</v>
      </c>
      <c r="AB11" s="42"/>
      <c r="AC11" s="42"/>
      <c r="AD11" s="23">
        <f t="shared" si="2"/>
        <v>0</v>
      </c>
      <c r="AE11" s="46"/>
    </row>
    <row r="12" spans="1:31" ht="12.75">
      <c r="A12" s="26" t="s">
        <v>54</v>
      </c>
      <c r="B12" s="27" t="s">
        <v>55</v>
      </c>
      <c r="C12" s="26">
        <f t="shared" si="0"/>
        <v>2706</v>
      </c>
      <c r="D12" s="4">
        <v>3330</v>
      </c>
      <c r="E12" s="4">
        <v>624</v>
      </c>
      <c r="F12" s="33">
        <v>2706</v>
      </c>
      <c r="G12" s="26">
        <v>1027</v>
      </c>
      <c r="H12" s="4">
        <f aca="true" t="shared" si="12" ref="H12:H40">G12*3.2</f>
        <v>3286.4</v>
      </c>
      <c r="I12" s="45">
        <f t="shared" si="3"/>
        <v>419.43</v>
      </c>
      <c r="J12" s="23">
        <f t="shared" si="4"/>
        <v>1342.1760000000002</v>
      </c>
      <c r="K12" s="53">
        <f t="shared" si="5"/>
        <v>335.54400000000004</v>
      </c>
      <c r="L12">
        <f t="shared" si="6"/>
        <v>1073.7408000000003</v>
      </c>
      <c r="M12" s="53">
        <f t="shared" si="7"/>
        <v>671.0880000000001</v>
      </c>
      <c r="N12">
        <f t="shared" si="8"/>
        <v>2147.4816000000005</v>
      </c>
      <c r="O12" s="53">
        <v>253</v>
      </c>
      <c r="P12" s="45">
        <f t="shared" si="9"/>
        <v>809.6</v>
      </c>
      <c r="Q12" s="55"/>
      <c r="R12" s="26">
        <v>1933</v>
      </c>
      <c r="S12" s="26">
        <v>135</v>
      </c>
      <c r="T12" s="45">
        <v>1798</v>
      </c>
      <c r="U12" s="26">
        <v>12</v>
      </c>
      <c r="V12" s="4">
        <v>324</v>
      </c>
      <c r="W12" s="45">
        <v>268</v>
      </c>
      <c r="X12" s="4">
        <f aca="true" t="shared" si="13" ref="X12:X53">W12*30</f>
        <v>8040</v>
      </c>
      <c r="Y12" s="45">
        <v>228</v>
      </c>
      <c r="Z12" s="4">
        <f aca="true" t="shared" si="14" ref="Z12:Z53">Y12*30</f>
        <v>6840</v>
      </c>
      <c r="AA12" s="45">
        <v>207</v>
      </c>
      <c r="AB12" s="23">
        <f aca="true" t="shared" si="15" ref="AB12:AB53">AA12*30</f>
        <v>6210</v>
      </c>
      <c r="AC12" s="45">
        <f aca="true" t="shared" si="16" ref="AC12:AC37">T12*9.1/100</f>
        <v>163.618</v>
      </c>
      <c r="AD12" s="23">
        <f t="shared" si="2"/>
        <v>4908.54</v>
      </c>
      <c r="AE12" s="46"/>
    </row>
    <row r="13" spans="1:31" ht="12.75">
      <c r="A13" s="26">
        <v>5</v>
      </c>
      <c r="B13" s="27" t="s">
        <v>56</v>
      </c>
      <c r="C13" s="26">
        <f t="shared" si="0"/>
        <v>341</v>
      </c>
      <c r="D13" s="4">
        <v>367</v>
      </c>
      <c r="E13" s="4">
        <v>26</v>
      </c>
      <c r="F13" s="33">
        <v>341</v>
      </c>
      <c r="G13" s="26">
        <v>65</v>
      </c>
      <c r="H13" s="4">
        <f t="shared" si="12"/>
        <v>208</v>
      </c>
      <c r="I13" s="45">
        <f t="shared" si="3"/>
        <v>52.855</v>
      </c>
      <c r="J13" s="23">
        <f t="shared" si="4"/>
        <v>169.136</v>
      </c>
      <c r="K13" s="53">
        <f t="shared" si="5"/>
        <v>42.284000000000006</v>
      </c>
      <c r="L13">
        <f t="shared" si="6"/>
        <v>135.30880000000002</v>
      </c>
      <c r="M13" s="53">
        <f t="shared" si="7"/>
        <v>84.56800000000001</v>
      </c>
      <c r="N13">
        <f t="shared" si="8"/>
        <v>270.61760000000004</v>
      </c>
      <c r="O13" s="53">
        <f>F13*20.1/100</f>
        <v>68.541</v>
      </c>
      <c r="P13" s="45">
        <f t="shared" si="9"/>
        <v>219.3312</v>
      </c>
      <c r="Q13" s="55"/>
      <c r="R13" s="26">
        <v>328</v>
      </c>
      <c r="S13" s="26">
        <v>30</v>
      </c>
      <c r="T13" s="45">
        <v>298</v>
      </c>
      <c r="U13" s="26">
        <v>40</v>
      </c>
      <c r="V13" s="4">
        <v>460</v>
      </c>
      <c r="W13" s="45">
        <f t="shared" si="10"/>
        <v>43.806</v>
      </c>
      <c r="X13" s="23">
        <f t="shared" si="13"/>
        <v>1314.1799999999998</v>
      </c>
      <c r="Y13" s="45">
        <v>37</v>
      </c>
      <c r="Z13" s="4">
        <f t="shared" si="14"/>
        <v>1110</v>
      </c>
      <c r="AA13" s="45">
        <f t="shared" si="1"/>
        <v>33.674</v>
      </c>
      <c r="AB13" s="23">
        <f t="shared" si="15"/>
        <v>1010.22</v>
      </c>
      <c r="AC13" s="45">
        <f t="shared" si="16"/>
        <v>27.118</v>
      </c>
      <c r="AD13" s="23">
        <f t="shared" si="2"/>
        <v>813.54</v>
      </c>
      <c r="AE13" s="46"/>
    </row>
    <row r="14" spans="1:31" ht="12.75">
      <c r="A14" s="26">
        <v>6</v>
      </c>
      <c r="B14" s="27" t="s">
        <v>57</v>
      </c>
      <c r="C14" s="26">
        <f t="shared" si="0"/>
        <v>397</v>
      </c>
      <c r="D14" s="4">
        <v>547</v>
      </c>
      <c r="E14" s="4">
        <v>150</v>
      </c>
      <c r="F14" s="33">
        <v>397</v>
      </c>
      <c r="G14" s="26">
        <v>25</v>
      </c>
      <c r="H14" s="4">
        <f t="shared" si="12"/>
        <v>80</v>
      </c>
      <c r="I14" s="45">
        <f t="shared" si="3"/>
        <v>61.535</v>
      </c>
      <c r="J14" s="23">
        <f t="shared" si="4"/>
        <v>196.912</v>
      </c>
      <c r="K14" s="53">
        <f t="shared" si="5"/>
        <v>49.228</v>
      </c>
      <c r="L14">
        <f t="shared" si="6"/>
        <v>157.52960000000002</v>
      </c>
      <c r="M14" s="53">
        <v>100</v>
      </c>
      <c r="N14">
        <f t="shared" si="8"/>
        <v>320</v>
      </c>
      <c r="O14" s="53">
        <f>F14*20.1/100</f>
        <v>79.79700000000001</v>
      </c>
      <c r="P14" s="45">
        <f t="shared" si="9"/>
        <v>255.35040000000004</v>
      </c>
      <c r="Q14" s="55"/>
      <c r="R14" s="26">
        <v>441</v>
      </c>
      <c r="S14" s="26">
        <v>92</v>
      </c>
      <c r="T14" s="45">
        <v>349</v>
      </c>
      <c r="U14" s="26">
        <v>6</v>
      </c>
      <c r="V14" s="4">
        <v>137.5</v>
      </c>
      <c r="W14" s="45">
        <v>53</v>
      </c>
      <c r="X14" s="23">
        <f t="shared" si="13"/>
        <v>1590</v>
      </c>
      <c r="Y14" s="45">
        <v>43</v>
      </c>
      <c r="Z14" s="4">
        <f t="shared" si="14"/>
        <v>1290</v>
      </c>
      <c r="AA14" s="45">
        <f t="shared" si="1"/>
        <v>39.437000000000005</v>
      </c>
      <c r="AB14" s="23">
        <f t="shared" si="15"/>
        <v>1183.1100000000001</v>
      </c>
      <c r="AC14" s="45">
        <f t="shared" si="16"/>
        <v>31.759</v>
      </c>
      <c r="AD14" s="23">
        <f t="shared" si="2"/>
        <v>952.77</v>
      </c>
      <c r="AE14" s="46"/>
    </row>
    <row r="15" spans="1:31" ht="12.75">
      <c r="A15" s="26">
        <v>7</v>
      </c>
      <c r="B15" s="27" t="s">
        <v>96</v>
      </c>
      <c r="C15" s="26">
        <f t="shared" si="0"/>
        <v>292</v>
      </c>
      <c r="D15" s="4">
        <v>429</v>
      </c>
      <c r="E15" s="4">
        <v>137</v>
      </c>
      <c r="F15" s="33">
        <v>292</v>
      </c>
      <c r="G15" s="26">
        <v>2</v>
      </c>
      <c r="H15" s="4">
        <f t="shared" si="12"/>
        <v>6.4</v>
      </c>
      <c r="I15" s="45">
        <f t="shared" si="3"/>
        <v>45.26</v>
      </c>
      <c r="J15" s="23">
        <f t="shared" si="4"/>
        <v>144.832</v>
      </c>
      <c r="K15" s="53">
        <f t="shared" si="5"/>
        <v>36.208</v>
      </c>
      <c r="L15">
        <f t="shared" si="6"/>
        <v>115.8656</v>
      </c>
      <c r="M15" s="53">
        <f t="shared" si="7"/>
        <v>72.416</v>
      </c>
      <c r="N15">
        <f t="shared" si="8"/>
        <v>231.7312</v>
      </c>
      <c r="O15" s="53">
        <f>F15*20.1/100</f>
        <v>58.69200000000001</v>
      </c>
      <c r="P15" s="45">
        <f t="shared" si="9"/>
        <v>187.81440000000003</v>
      </c>
      <c r="Q15" s="55"/>
      <c r="R15" s="26">
        <v>287</v>
      </c>
      <c r="S15" s="26">
        <v>142</v>
      </c>
      <c r="T15" s="45">
        <v>145</v>
      </c>
      <c r="U15" s="26">
        <v>15</v>
      </c>
      <c r="V15" s="4">
        <v>300</v>
      </c>
      <c r="W15" s="45">
        <v>24</v>
      </c>
      <c r="X15" s="23">
        <f t="shared" si="13"/>
        <v>720</v>
      </c>
      <c r="Y15" s="45">
        <f t="shared" si="11"/>
        <v>18.85</v>
      </c>
      <c r="Z15" s="4">
        <f t="shared" si="14"/>
        <v>565.5</v>
      </c>
      <c r="AA15" s="45">
        <f t="shared" si="1"/>
        <v>16.385</v>
      </c>
      <c r="AB15" s="23">
        <f t="shared" si="15"/>
        <v>491.55000000000007</v>
      </c>
      <c r="AC15" s="45">
        <f t="shared" si="16"/>
        <v>13.195</v>
      </c>
      <c r="AD15" s="23">
        <f t="shared" si="2"/>
        <v>395.85</v>
      </c>
      <c r="AE15" s="46"/>
    </row>
    <row r="16" spans="1:31" ht="12.75">
      <c r="A16" s="26">
        <v>8</v>
      </c>
      <c r="B16" s="27" t="s">
        <v>58</v>
      </c>
      <c r="C16" s="26">
        <f t="shared" si="0"/>
        <v>693</v>
      </c>
      <c r="D16" s="4">
        <v>800</v>
      </c>
      <c r="E16" s="4">
        <v>107</v>
      </c>
      <c r="F16" s="33">
        <v>693</v>
      </c>
      <c r="G16" s="26">
        <v>0</v>
      </c>
      <c r="H16" s="4">
        <f t="shared" si="12"/>
        <v>0</v>
      </c>
      <c r="I16" s="45">
        <f t="shared" si="3"/>
        <v>107.415</v>
      </c>
      <c r="J16" s="23">
        <f t="shared" si="4"/>
        <v>343.72800000000007</v>
      </c>
      <c r="K16" s="53">
        <f t="shared" si="5"/>
        <v>85.932</v>
      </c>
      <c r="L16">
        <f t="shared" si="6"/>
        <v>274.98240000000004</v>
      </c>
      <c r="M16" s="53">
        <f t="shared" si="7"/>
        <v>171.864</v>
      </c>
      <c r="N16">
        <f t="shared" si="8"/>
        <v>549.9648000000001</v>
      </c>
      <c r="O16" s="53">
        <f>F16*20.1/100</f>
        <v>139.293</v>
      </c>
      <c r="P16" s="45">
        <f t="shared" si="9"/>
        <v>445.73760000000004</v>
      </c>
      <c r="Q16" s="55"/>
      <c r="R16" s="26">
        <v>694</v>
      </c>
      <c r="S16" s="26">
        <v>309</v>
      </c>
      <c r="T16" s="45">
        <v>385</v>
      </c>
      <c r="U16" s="26">
        <v>38</v>
      </c>
      <c r="V16" s="4">
        <v>608</v>
      </c>
      <c r="W16" s="45">
        <f t="shared" si="10"/>
        <v>56.595</v>
      </c>
      <c r="X16" s="23">
        <f t="shared" si="13"/>
        <v>1697.85</v>
      </c>
      <c r="Y16" s="45">
        <v>48</v>
      </c>
      <c r="Z16" s="4">
        <f t="shared" si="14"/>
        <v>1440</v>
      </c>
      <c r="AA16" s="45">
        <f t="shared" si="1"/>
        <v>43.505</v>
      </c>
      <c r="AB16" s="23">
        <f t="shared" si="15"/>
        <v>1305.15</v>
      </c>
      <c r="AC16" s="45">
        <f t="shared" si="16"/>
        <v>35.035</v>
      </c>
      <c r="AD16" s="23">
        <f t="shared" si="2"/>
        <v>1051.05</v>
      </c>
      <c r="AE16" s="46"/>
    </row>
    <row r="17" spans="1:31" ht="12.75">
      <c r="A17" s="26">
        <v>9</v>
      </c>
      <c r="B17" s="27" t="s">
        <v>59</v>
      </c>
      <c r="C17" s="26">
        <f t="shared" si="0"/>
        <v>15</v>
      </c>
      <c r="D17" s="4">
        <v>178</v>
      </c>
      <c r="E17" s="4">
        <v>163</v>
      </c>
      <c r="F17" s="33">
        <v>15</v>
      </c>
      <c r="G17" s="26">
        <v>0</v>
      </c>
      <c r="H17" s="4">
        <f t="shared" si="12"/>
        <v>0</v>
      </c>
      <c r="I17" s="45">
        <f t="shared" si="3"/>
        <v>2.325</v>
      </c>
      <c r="J17" s="23">
        <f t="shared" si="4"/>
        <v>7.440000000000001</v>
      </c>
      <c r="K17" s="53">
        <f t="shared" si="5"/>
        <v>1.86</v>
      </c>
      <c r="L17">
        <f t="shared" si="6"/>
        <v>5.952000000000001</v>
      </c>
      <c r="M17" s="53">
        <f t="shared" si="7"/>
        <v>3.72</v>
      </c>
      <c r="N17">
        <f t="shared" si="8"/>
        <v>11.904000000000002</v>
      </c>
      <c r="O17" s="53">
        <f>F17*20.1/100</f>
        <v>3.015</v>
      </c>
      <c r="P17" s="45">
        <f t="shared" si="9"/>
        <v>9.648000000000001</v>
      </c>
      <c r="Q17" s="55"/>
      <c r="R17" s="26">
        <v>178</v>
      </c>
      <c r="S17" s="26">
        <v>15</v>
      </c>
      <c r="T17" s="45">
        <v>163</v>
      </c>
      <c r="U17" s="26">
        <v>10</v>
      </c>
      <c r="V17" s="4">
        <v>200</v>
      </c>
      <c r="W17" s="45">
        <f t="shared" si="10"/>
        <v>23.961</v>
      </c>
      <c r="X17" s="23">
        <f t="shared" si="13"/>
        <v>718.8299999999999</v>
      </c>
      <c r="Y17" s="45">
        <f t="shared" si="11"/>
        <v>21.19</v>
      </c>
      <c r="Z17" s="4">
        <f t="shared" si="14"/>
        <v>635.7</v>
      </c>
      <c r="AA17" s="45">
        <f t="shared" si="1"/>
        <v>18.419</v>
      </c>
      <c r="AB17" s="23">
        <f t="shared" si="15"/>
        <v>552.57</v>
      </c>
      <c r="AC17" s="45">
        <f t="shared" si="16"/>
        <v>14.833</v>
      </c>
      <c r="AD17" s="23">
        <f t="shared" si="2"/>
        <v>444.99</v>
      </c>
      <c r="AE17" s="46"/>
    </row>
    <row r="18" spans="1:31" ht="12.75">
      <c r="A18" s="26">
        <v>10</v>
      </c>
      <c r="B18" s="27" t="s">
        <v>60</v>
      </c>
      <c r="C18" s="26">
        <f t="shared" si="0"/>
        <v>610</v>
      </c>
      <c r="D18" s="4">
        <v>3615</v>
      </c>
      <c r="E18" s="4">
        <v>3005</v>
      </c>
      <c r="F18" s="33">
        <v>610</v>
      </c>
      <c r="G18" s="26">
        <v>0</v>
      </c>
      <c r="H18" s="4">
        <f t="shared" si="12"/>
        <v>0</v>
      </c>
      <c r="I18" s="45">
        <f t="shared" si="3"/>
        <v>94.55</v>
      </c>
      <c r="J18" s="23">
        <f t="shared" si="4"/>
        <v>302.56</v>
      </c>
      <c r="K18" s="53">
        <f t="shared" si="5"/>
        <v>75.64</v>
      </c>
      <c r="L18">
        <f t="shared" si="6"/>
        <v>242.048</v>
      </c>
      <c r="M18" s="53">
        <f t="shared" si="7"/>
        <v>151.28</v>
      </c>
      <c r="N18">
        <f t="shared" si="8"/>
        <v>484.096</v>
      </c>
      <c r="O18" s="53">
        <v>167</v>
      </c>
      <c r="P18" s="45">
        <f t="shared" si="9"/>
        <v>534.4</v>
      </c>
      <c r="Q18" s="55"/>
      <c r="R18" s="26">
        <v>4830</v>
      </c>
      <c r="S18" s="26">
        <v>1765</v>
      </c>
      <c r="T18" s="45">
        <v>3065</v>
      </c>
      <c r="U18" s="26">
        <v>100</v>
      </c>
      <c r="V18" s="4">
        <v>2000</v>
      </c>
      <c r="W18" s="45">
        <v>461</v>
      </c>
      <c r="X18" s="23">
        <f t="shared" si="13"/>
        <v>13830</v>
      </c>
      <c r="Y18" s="45">
        <f t="shared" si="11"/>
        <v>398.45</v>
      </c>
      <c r="Z18" s="4">
        <f t="shared" si="14"/>
        <v>11953.5</v>
      </c>
      <c r="AA18" s="45">
        <v>354</v>
      </c>
      <c r="AB18" s="23">
        <f t="shared" si="15"/>
        <v>10620</v>
      </c>
      <c r="AC18" s="45">
        <v>283</v>
      </c>
      <c r="AD18" s="23">
        <f t="shared" si="2"/>
        <v>8490</v>
      </c>
      <c r="AE18" s="46"/>
    </row>
    <row r="19" spans="1:31" ht="12.75">
      <c r="A19" s="26">
        <v>11</v>
      </c>
      <c r="B19" s="27" t="s">
        <v>61</v>
      </c>
      <c r="C19" s="26">
        <f t="shared" si="0"/>
        <v>103</v>
      </c>
      <c r="D19" s="4">
        <v>277</v>
      </c>
      <c r="E19" s="4">
        <v>174</v>
      </c>
      <c r="F19" s="33">
        <v>103</v>
      </c>
      <c r="G19" s="26">
        <v>3</v>
      </c>
      <c r="H19" s="4">
        <f t="shared" si="12"/>
        <v>9.600000000000001</v>
      </c>
      <c r="I19" s="45">
        <f t="shared" si="3"/>
        <v>15.965</v>
      </c>
      <c r="J19" s="23">
        <f t="shared" si="4"/>
        <v>51.088</v>
      </c>
      <c r="K19" s="53">
        <f t="shared" si="5"/>
        <v>12.772</v>
      </c>
      <c r="L19">
        <f t="shared" si="6"/>
        <v>40.870400000000004</v>
      </c>
      <c r="M19" s="53">
        <v>27</v>
      </c>
      <c r="N19">
        <f t="shared" si="8"/>
        <v>86.4</v>
      </c>
      <c r="O19" s="53">
        <v>22</v>
      </c>
      <c r="P19" s="45">
        <f t="shared" si="9"/>
        <v>70.4</v>
      </c>
      <c r="Q19" s="55"/>
      <c r="R19" s="26">
        <v>275</v>
      </c>
      <c r="S19" s="26">
        <v>138</v>
      </c>
      <c r="T19" s="45">
        <v>137</v>
      </c>
      <c r="U19" s="26">
        <v>0</v>
      </c>
      <c r="V19" s="4">
        <f>U19*18.9</f>
        <v>0</v>
      </c>
      <c r="W19" s="45">
        <v>23</v>
      </c>
      <c r="X19" s="23">
        <f t="shared" si="13"/>
        <v>690</v>
      </c>
      <c r="Y19" s="45">
        <f t="shared" si="11"/>
        <v>17.81</v>
      </c>
      <c r="Z19" s="4">
        <f t="shared" si="14"/>
        <v>534.3</v>
      </c>
      <c r="AA19" s="45">
        <f t="shared" si="1"/>
        <v>15.481000000000002</v>
      </c>
      <c r="AB19" s="23">
        <f t="shared" si="15"/>
        <v>464.43000000000006</v>
      </c>
      <c r="AC19" s="45">
        <f t="shared" si="16"/>
        <v>12.467</v>
      </c>
      <c r="AD19" s="23">
        <f t="shared" si="2"/>
        <v>374.01</v>
      </c>
      <c r="AE19" s="46"/>
    </row>
    <row r="20" spans="1:31" ht="12.75">
      <c r="A20" s="26">
        <v>12</v>
      </c>
      <c r="B20" s="27" t="s">
        <v>62</v>
      </c>
      <c r="C20" s="26">
        <f t="shared" si="0"/>
        <v>1638</v>
      </c>
      <c r="D20" s="4">
        <v>2092</v>
      </c>
      <c r="E20" s="4">
        <v>454</v>
      </c>
      <c r="F20" s="33">
        <v>1638</v>
      </c>
      <c r="G20" s="26">
        <v>29</v>
      </c>
      <c r="H20" s="4">
        <f t="shared" si="12"/>
        <v>92.80000000000001</v>
      </c>
      <c r="I20" s="45">
        <v>258</v>
      </c>
      <c r="J20" s="23">
        <f t="shared" si="4"/>
        <v>825.6</v>
      </c>
      <c r="K20" s="53">
        <f t="shared" si="5"/>
        <v>203.112</v>
      </c>
      <c r="L20">
        <f t="shared" si="6"/>
        <v>649.9584</v>
      </c>
      <c r="M20" s="53">
        <f t="shared" si="7"/>
        <v>406.224</v>
      </c>
      <c r="N20">
        <f t="shared" si="8"/>
        <v>1299.9168</v>
      </c>
      <c r="O20" s="53">
        <v>339</v>
      </c>
      <c r="P20" s="45">
        <f t="shared" si="9"/>
        <v>1084.8</v>
      </c>
      <c r="Q20" s="55"/>
      <c r="R20" s="26">
        <v>809</v>
      </c>
      <c r="S20" s="26">
        <v>39</v>
      </c>
      <c r="T20" s="45">
        <v>770</v>
      </c>
      <c r="U20" s="26">
        <v>29</v>
      </c>
      <c r="V20" s="4">
        <v>724.9</v>
      </c>
      <c r="W20" s="45">
        <f t="shared" si="10"/>
        <v>113.19</v>
      </c>
      <c r="X20" s="23">
        <f t="shared" si="13"/>
        <v>3395.7</v>
      </c>
      <c r="Y20" s="45">
        <f t="shared" si="11"/>
        <v>100.1</v>
      </c>
      <c r="Z20" s="4">
        <f t="shared" si="14"/>
        <v>3003</v>
      </c>
      <c r="AA20" s="45">
        <f t="shared" si="1"/>
        <v>87.01</v>
      </c>
      <c r="AB20" s="23">
        <f t="shared" si="15"/>
        <v>2610.3</v>
      </c>
      <c r="AC20" s="45">
        <f t="shared" si="16"/>
        <v>70.07</v>
      </c>
      <c r="AD20" s="23">
        <f t="shared" si="2"/>
        <v>2102.1</v>
      </c>
      <c r="AE20" s="46"/>
    </row>
    <row r="21" spans="1:31" ht="12.75">
      <c r="A21" s="26">
        <v>13</v>
      </c>
      <c r="B21" s="27" t="s">
        <v>63</v>
      </c>
      <c r="C21" s="26">
        <f t="shared" si="0"/>
        <v>133</v>
      </c>
      <c r="D21" s="4">
        <v>174</v>
      </c>
      <c r="E21" s="4">
        <v>41</v>
      </c>
      <c r="F21" s="33">
        <v>133</v>
      </c>
      <c r="G21" s="26">
        <v>10</v>
      </c>
      <c r="H21" s="4">
        <f t="shared" si="12"/>
        <v>32</v>
      </c>
      <c r="I21" s="45">
        <f t="shared" si="3"/>
        <v>20.615</v>
      </c>
      <c r="J21" s="23">
        <f t="shared" si="4"/>
        <v>65.968</v>
      </c>
      <c r="K21" s="53">
        <f t="shared" si="5"/>
        <v>16.492</v>
      </c>
      <c r="L21">
        <f t="shared" si="6"/>
        <v>52.77440000000001</v>
      </c>
      <c r="M21" s="53">
        <f t="shared" si="7"/>
        <v>32.984</v>
      </c>
      <c r="N21">
        <f t="shared" si="8"/>
        <v>105.54880000000001</v>
      </c>
      <c r="O21" s="53">
        <v>29</v>
      </c>
      <c r="P21" s="45">
        <f t="shared" si="9"/>
        <v>92.80000000000001</v>
      </c>
      <c r="Q21" s="55"/>
      <c r="R21" s="26">
        <v>170</v>
      </c>
      <c r="S21" s="26">
        <v>25</v>
      </c>
      <c r="T21" s="45">
        <v>145</v>
      </c>
      <c r="U21" s="26">
        <v>2</v>
      </c>
      <c r="V21" s="4">
        <v>24</v>
      </c>
      <c r="W21" s="45">
        <f t="shared" si="10"/>
        <v>21.315</v>
      </c>
      <c r="X21" s="23">
        <f t="shared" si="13"/>
        <v>639.45</v>
      </c>
      <c r="Y21" s="45">
        <f t="shared" si="11"/>
        <v>18.85</v>
      </c>
      <c r="Z21" s="4">
        <f t="shared" si="14"/>
        <v>565.5</v>
      </c>
      <c r="AA21" s="45">
        <f t="shared" si="1"/>
        <v>16.385</v>
      </c>
      <c r="AB21" s="23">
        <f t="shared" si="15"/>
        <v>491.55000000000007</v>
      </c>
      <c r="AC21" s="45">
        <f t="shared" si="16"/>
        <v>13.195</v>
      </c>
      <c r="AD21" s="23">
        <f t="shared" si="2"/>
        <v>395.85</v>
      </c>
      <c r="AE21" s="46"/>
    </row>
    <row r="22" spans="1:31" ht="12.75">
      <c r="A22" s="26">
        <v>14</v>
      </c>
      <c r="B22" s="27" t="s">
        <v>64</v>
      </c>
      <c r="C22" s="26">
        <f t="shared" si="0"/>
        <v>208</v>
      </c>
      <c r="D22" s="4">
        <v>239</v>
      </c>
      <c r="E22" s="4">
        <v>31</v>
      </c>
      <c r="F22" s="33">
        <v>208</v>
      </c>
      <c r="G22" s="26">
        <v>15</v>
      </c>
      <c r="H22" s="4">
        <f t="shared" si="12"/>
        <v>48</v>
      </c>
      <c r="I22" s="45">
        <f t="shared" si="3"/>
        <v>32.24</v>
      </c>
      <c r="J22" s="23">
        <f t="shared" si="4"/>
        <v>103.168</v>
      </c>
      <c r="K22" s="53">
        <f t="shared" si="5"/>
        <v>25.792</v>
      </c>
      <c r="L22">
        <f t="shared" si="6"/>
        <v>82.5344</v>
      </c>
      <c r="M22" s="53">
        <f t="shared" si="7"/>
        <v>51.584</v>
      </c>
      <c r="N22">
        <f t="shared" si="8"/>
        <v>165.0688</v>
      </c>
      <c r="O22" s="53">
        <v>43</v>
      </c>
      <c r="P22" s="45">
        <f t="shared" si="9"/>
        <v>137.6</v>
      </c>
      <c r="Q22" s="55"/>
      <c r="R22" s="26">
        <v>119</v>
      </c>
      <c r="S22" s="26">
        <v>22</v>
      </c>
      <c r="T22" s="45">
        <v>97</v>
      </c>
      <c r="U22" s="26">
        <v>10</v>
      </c>
      <c r="V22" s="4">
        <v>220</v>
      </c>
      <c r="W22" s="45">
        <f t="shared" si="10"/>
        <v>14.258999999999999</v>
      </c>
      <c r="X22" s="23">
        <f t="shared" si="13"/>
        <v>427.77</v>
      </c>
      <c r="Y22" s="45">
        <v>12</v>
      </c>
      <c r="Z22" s="4">
        <f t="shared" si="14"/>
        <v>360</v>
      </c>
      <c r="AA22" s="45">
        <f t="shared" si="1"/>
        <v>10.961000000000002</v>
      </c>
      <c r="AB22" s="23">
        <f t="shared" si="15"/>
        <v>328.83000000000004</v>
      </c>
      <c r="AC22" s="45">
        <f t="shared" si="16"/>
        <v>8.827</v>
      </c>
      <c r="AD22" s="23">
        <f t="shared" si="2"/>
        <v>264.81</v>
      </c>
      <c r="AE22" s="46"/>
    </row>
    <row r="23" spans="1:31" ht="12.75">
      <c r="A23" s="26">
        <v>15</v>
      </c>
      <c r="B23" s="27" t="s">
        <v>65</v>
      </c>
      <c r="C23" s="26">
        <f t="shared" si="0"/>
        <v>557</v>
      </c>
      <c r="D23" s="4">
        <v>607</v>
      </c>
      <c r="E23" s="4">
        <v>50</v>
      </c>
      <c r="F23" s="33">
        <v>557</v>
      </c>
      <c r="G23" s="26">
        <v>4</v>
      </c>
      <c r="H23" s="4">
        <f t="shared" si="12"/>
        <v>12.8</v>
      </c>
      <c r="I23" s="45">
        <f t="shared" si="3"/>
        <v>86.335</v>
      </c>
      <c r="J23" s="23">
        <f t="shared" si="4"/>
        <v>276.272</v>
      </c>
      <c r="K23" s="53">
        <f t="shared" si="5"/>
        <v>69.068</v>
      </c>
      <c r="L23">
        <f t="shared" si="6"/>
        <v>221.01760000000002</v>
      </c>
      <c r="M23" s="53">
        <f t="shared" si="7"/>
        <v>138.136</v>
      </c>
      <c r="N23">
        <f t="shared" si="8"/>
        <v>442.03520000000003</v>
      </c>
      <c r="O23" s="53">
        <v>116</v>
      </c>
      <c r="P23" s="45">
        <f t="shared" si="9"/>
        <v>371.20000000000005</v>
      </c>
      <c r="Q23" s="55"/>
      <c r="R23" s="26">
        <v>441</v>
      </c>
      <c r="S23" s="26">
        <v>2</v>
      </c>
      <c r="T23" s="45">
        <v>439</v>
      </c>
      <c r="U23" s="26">
        <v>2</v>
      </c>
      <c r="V23" s="4">
        <v>40</v>
      </c>
      <c r="W23" s="45">
        <f t="shared" si="10"/>
        <v>64.53299999999999</v>
      </c>
      <c r="X23" s="23">
        <f t="shared" si="13"/>
        <v>1935.9899999999996</v>
      </c>
      <c r="Y23" s="45">
        <f t="shared" si="11"/>
        <v>57.07</v>
      </c>
      <c r="Z23" s="4">
        <f t="shared" si="14"/>
        <v>1712.1</v>
      </c>
      <c r="AA23" s="45">
        <f t="shared" si="1"/>
        <v>49.607000000000006</v>
      </c>
      <c r="AB23" s="23">
        <f t="shared" si="15"/>
        <v>1488.2100000000003</v>
      </c>
      <c r="AC23" s="45">
        <f t="shared" si="16"/>
        <v>39.949</v>
      </c>
      <c r="AD23" s="23">
        <f t="shared" si="2"/>
        <v>1198.47</v>
      </c>
      <c r="AE23" s="46"/>
    </row>
    <row r="24" spans="1:31" ht="12.75">
      <c r="A24" s="26">
        <v>16</v>
      </c>
      <c r="B24" s="27" t="s">
        <v>66</v>
      </c>
      <c r="C24" s="26">
        <f t="shared" si="0"/>
        <v>349</v>
      </c>
      <c r="D24" s="4">
        <v>965</v>
      </c>
      <c r="E24" s="4">
        <v>616</v>
      </c>
      <c r="F24" s="33">
        <v>349</v>
      </c>
      <c r="G24" s="26">
        <v>10</v>
      </c>
      <c r="H24" s="4">
        <v>25</v>
      </c>
      <c r="I24" s="45">
        <f t="shared" si="3"/>
        <v>54.095</v>
      </c>
      <c r="J24" s="23">
        <f t="shared" si="4"/>
        <v>173.104</v>
      </c>
      <c r="K24" s="53">
        <f t="shared" si="5"/>
        <v>43.276</v>
      </c>
      <c r="L24">
        <f t="shared" si="6"/>
        <v>138.4832</v>
      </c>
      <c r="M24" s="53">
        <f t="shared" si="7"/>
        <v>86.552</v>
      </c>
      <c r="N24">
        <f t="shared" si="8"/>
        <v>276.9664</v>
      </c>
      <c r="O24" s="53">
        <v>77</v>
      </c>
      <c r="P24" s="45">
        <f t="shared" si="9"/>
        <v>246.4</v>
      </c>
      <c r="Q24" s="55"/>
      <c r="R24" s="26">
        <v>895</v>
      </c>
      <c r="S24" s="26">
        <v>251</v>
      </c>
      <c r="T24" s="45">
        <v>644</v>
      </c>
      <c r="U24" s="26">
        <v>5</v>
      </c>
      <c r="V24" s="4">
        <v>52</v>
      </c>
      <c r="W24" s="45">
        <f t="shared" si="10"/>
        <v>94.66799999999999</v>
      </c>
      <c r="X24" s="23">
        <f t="shared" si="13"/>
        <v>2840.04</v>
      </c>
      <c r="Y24" s="45">
        <f t="shared" si="11"/>
        <v>83.72</v>
      </c>
      <c r="Z24" s="4">
        <f t="shared" si="14"/>
        <v>2511.6</v>
      </c>
      <c r="AA24" s="45">
        <f t="shared" si="1"/>
        <v>72.772</v>
      </c>
      <c r="AB24" s="23">
        <f t="shared" si="15"/>
        <v>2183.1600000000003</v>
      </c>
      <c r="AC24" s="45">
        <f t="shared" si="16"/>
        <v>58.604</v>
      </c>
      <c r="AD24" s="23">
        <f t="shared" si="2"/>
        <v>1758.12</v>
      </c>
      <c r="AE24" s="46"/>
    </row>
    <row r="25" spans="1:31" ht="12.75">
      <c r="A25" s="26">
        <v>17</v>
      </c>
      <c r="B25" s="27" t="s">
        <v>97</v>
      </c>
      <c r="C25" s="26">
        <f t="shared" si="0"/>
        <v>182</v>
      </c>
      <c r="D25" s="4">
        <v>295</v>
      </c>
      <c r="E25" s="4">
        <v>113</v>
      </c>
      <c r="F25" s="33">
        <v>182</v>
      </c>
      <c r="G25" s="26">
        <v>10</v>
      </c>
      <c r="H25" s="4">
        <v>15</v>
      </c>
      <c r="I25" s="45">
        <f t="shared" si="3"/>
        <v>28.21</v>
      </c>
      <c r="J25" s="23">
        <f t="shared" si="4"/>
        <v>90.272</v>
      </c>
      <c r="K25" s="53">
        <f t="shared" si="5"/>
        <v>22.568</v>
      </c>
      <c r="L25">
        <f t="shared" si="6"/>
        <v>72.2176</v>
      </c>
      <c r="M25" s="53">
        <f t="shared" si="7"/>
        <v>45.136</v>
      </c>
      <c r="N25">
        <f t="shared" si="8"/>
        <v>144.4352</v>
      </c>
      <c r="O25" s="53">
        <f>F25*20.1/100</f>
        <v>36.582</v>
      </c>
      <c r="P25" s="45">
        <f t="shared" si="9"/>
        <v>117.06240000000001</v>
      </c>
      <c r="Q25" s="55"/>
      <c r="R25" s="26">
        <v>194</v>
      </c>
      <c r="S25" s="26">
        <v>53</v>
      </c>
      <c r="T25" s="45">
        <v>141</v>
      </c>
      <c r="U25" s="26">
        <v>5</v>
      </c>
      <c r="V25" s="4">
        <v>100</v>
      </c>
      <c r="W25" s="45">
        <f t="shared" si="10"/>
        <v>20.726999999999997</v>
      </c>
      <c r="X25" s="23">
        <f t="shared" si="13"/>
        <v>621.81</v>
      </c>
      <c r="Y25" s="45">
        <f t="shared" si="11"/>
        <v>18.33</v>
      </c>
      <c r="Z25" s="4">
        <f t="shared" si="14"/>
        <v>549.9</v>
      </c>
      <c r="AA25" s="45">
        <f t="shared" si="1"/>
        <v>15.933000000000002</v>
      </c>
      <c r="AB25" s="23">
        <f t="shared" si="15"/>
        <v>477.99000000000007</v>
      </c>
      <c r="AC25" s="45">
        <f t="shared" si="16"/>
        <v>12.831</v>
      </c>
      <c r="AD25" s="23">
        <f t="shared" si="2"/>
        <v>384.93</v>
      </c>
      <c r="AE25" s="46"/>
    </row>
    <row r="26" spans="1:31" ht="12.75">
      <c r="A26" s="26">
        <v>18</v>
      </c>
      <c r="B26" s="27" t="s">
        <v>67</v>
      </c>
      <c r="C26" s="26">
        <f t="shared" si="0"/>
        <v>506</v>
      </c>
      <c r="D26" s="4">
        <v>537</v>
      </c>
      <c r="E26" s="4">
        <v>31</v>
      </c>
      <c r="F26" s="33">
        <v>506</v>
      </c>
      <c r="G26" s="26">
        <v>0</v>
      </c>
      <c r="H26" s="4">
        <f t="shared" si="12"/>
        <v>0</v>
      </c>
      <c r="I26" s="45">
        <f t="shared" si="3"/>
        <v>78.43</v>
      </c>
      <c r="J26" s="23">
        <f t="shared" si="4"/>
        <v>250.97600000000003</v>
      </c>
      <c r="K26" s="53">
        <f t="shared" si="5"/>
        <v>62.74400000000001</v>
      </c>
      <c r="L26">
        <f t="shared" si="6"/>
        <v>200.78080000000003</v>
      </c>
      <c r="M26" s="53">
        <f t="shared" si="7"/>
        <v>125.48800000000001</v>
      </c>
      <c r="N26">
        <f t="shared" si="8"/>
        <v>401.56160000000006</v>
      </c>
      <c r="O26" s="53">
        <v>107</v>
      </c>
      <c r="P26" s="45">
        <f t="shared" si="9"/>
        <v>342.40000000000003</v>
      </c>
      <c r="Q26" s="55"/>
      <c r="R26" s="26">
        <v>520</v>
      </c>
      <c r="S26" s="26">
        <v>210</v>
      </c>
      <c r="T26" s="45">
        <v>310</v>
      </c>
      <c r="U26" s="26">
        <v>60</v>
      </c>
      <c r="V26" s="4">
        <v>780</v>
      </c>
      <c r="W26" s="45">
        <f t="shared" si="10"/>
        <v>45.57</v>
      </c>
      <c r="X26" s="23">
        <f t="shared" si="13"/>
        <v>1367.1</v>
      </c>
      <c r="Y26" s="45">
        <f t="shared" si="11"/>
        <v>40.3</v>
      </c>
      <c r="Z26" s="4">
        <f t="shared" si="14"/>
        <v>1209</v>
      </c>
      <c r="AA26" s="45">
        <f t="shared" si="1"/>
        <v>35.03</v>
      </c>
      <c r="AB26" s="23">
        <f t="shared" si="15"/>
        <v>1050.9</v>
      </c>
      <c r="AC26" s="45">
        <f t="shared" si="16"/>
        <v>28.21</v>
      </c>
      <c r="AD26" s="23">
        <f t="shared" si="2"/>
        <v>846.3000000000001</v>
      </c>
      <c r="AE26" s="46"/>
    </row>
    <row r="27" spans="1:31" ht="12.75">
      <c r="A27" s="26">
        <v>19</v>
      </c>
      <c r="B27" s="27" t="s">
        <v>68</v>
      </c>
      <c r="C27" s="26">
        <f t="shared" si="0"/>
        <v>3374</v>
      </c>
      <c r="D27" s="4">
        <v>3795</v>
      </c>
      <c r="E27" s="4">
        <v>421</v>
      </c>
      <c r="F27" s="33">
        <v>3374</v>
      </c>
      <c r="G27" s="26">
        <v>50</v>
      </c>
      <c r="H27" s="4">
        <f t="shared" si="12"/>
        <v>160</v>
      </c>
      <c r="I27" s="45">
        <f t="shared" si="3"/>
        <v>522.97</v>
      </c>
      <c r="J27" s="23">
        <f t="shared" si="4"/>
        <v>1673.5040000000001</v>
      </c>
      <c r="K27" s="53">
        <f t="shared" si="5"/>
        <v>418.376</v>
      </c>
      <c r="L27">
        <f t="shared" si="6"/>
        <v>1338.8032</v>
      </c>
      <c r="M27" s="53">
        <f t="shared" si="7"/>
        <v>836.752</v>
      </c>
      <c r="N27">
        <f t="shared" si="8"/>
        <v>2677.6064</v>
      </c>
      <c r="O27" s="53">
        <v>801</v>
      </c>
      <c r="P27" s="45">
        <f t="shared" si="9"/>
        <v>2563.2000000000003</v>
      </c>
      <c r="Q27" s="55"/>
      <c r="R27" s="26">
        <v>2364</v>
      </c>
      <c r="S27" s="26">
        <v>814</v>
      </c>
      <c r="T27" s="45">
        <v>1550</v>
      </c>
      <c r="U27" s="26">
        <v>80</v>
      </c>
      <c r="V27" s="4">
        <v>2495</v>
      </c>
      <c r="W27" s="45">
        <f t="shared" si="10"/>
        <v>227.85</v>
      </c>
      <c r="X27" s="23">
        <f t="shared" si="13"/>
        <v>6835.5</v>
      </c>
      <c r="Y27" s="45">
        <f t="shared" si="11"/>
        <v>201.5</v>
      </c>
      <c r="Z27" s="4">
        <f t="shared" si="14"/>
        <v>6045</v>
      </c>
      <c r="AA27" s="45">
        <f t="shared" si="1"/>
        <v>175.15</v>
      </c>
      <c r="AB27" s="23">
        <f t="shared" si="15"/>
        <v>5254.5</v>
      </c>
      <c r="AC27" s="45">
        <f t="shared" si="16"/>
        <v>141.05</v>
      </c>
      <c r="AD27" s="23">
        <f t="shared" si="2"/>
        <v>4231.5</v>
      </c>
      <c r="AE27" s="46"/>
    </row>
    <row r="28" spans="1:31" ht="12.75">
      <c r="A28" s="26">
        <v>20</v>
      </c>
      <c r="B28" s="27" t="s">
        <v>69</v>
      </c>
      <c r="C28" s="26">
        <f t="shared" si="0"/>
        <v>642</v>
      </c>
      <c r="D28" s="4">
        <v>2677</v>
      </c>
      <c r="E28" s="4">
        <v>2035</v>
      </c>
      <c r="F28" s="33">
        <v>642</v>
      </c>
      <c r="G28" s="26">
        <v>15</v>
      </c>
      <c r="H28" s="4">
        <f t="shared" si="12"/>
        <v>48</v>
      </c>
      <c r="I28" s="45">
        <f t="shared" si="3"/>
        <v>99.51</v>
      </c>
      <c r="J28" s="23">
        <f t="shared" si="4"/>
        <v>318.432</v>
      </c>
      <c r="K28" s="53">
        <f t="shared" si="5"/>
        <v>79.608</v>
      </c>
      <c r="L28">
        <f t="shared" si="6"/>
        <v>254.74560000000002</v>
      </c>
      <c r="M28" s="53">
        <f t="shared" si="7"/>
        <v>159.216</v>
      </c>
      <c r="N28">
        <f t="shared" si="8"/>
        <v>509.49120000000005</v>
      </c>
      <c r="O28" s="53">
        <v>169</v>
      </c>
      <c r="P28" s="45">
        <f t="shared" si="9"/>
        <v>540.8000000000001</v>
      </c>
      <c r="Q28" s="55"/>
      <c r="R28" s="26">
        <v>1833</v>
      </c>
      <c r="S28" s="26">
        <v>1050</v>
      </c>
      <c r="T28" s="45">
        <v>783</v>
      </c>
      <c r="U28" s="26">
        <v>0</v>
      </c>
      <c r="V28" s="4">
        <f>U28*18.9</f>
        <v>0</v>
      </c>
      <c r="W28" s="45">
        <f t="shared" si="10"/>
        <v>115.10099999999998</v>
      </c>
      <c r="X28" s="23">
        <f t="shared" si="13"/>
        <v>3453.0299999999997</v>
      </c>
      <c r="Y28" s="45">
        <f t="shared" si="11"/>
        <v>101.79</v>
      </c>
      <c r="Z28" s="4">
        <f t="shared" si="14"/>
        <v>3053.7000000000003</v>
      </c>
      <c r="AA28" s="45">
        <v>90</v>
      </c>
      <c r="AB28" s="23">
        <f t="shared" si="15"/>
        <v>2700</v>
      </c>
      <c r="AC28" s="45">
        <f t="shared" si="16"/>
        <v>71.25299999999999</v>
      </c>
      <c r="AD28" s="23">
        <f t="shared" si="2"/>
        <v>2137.5899999999997</v>
      </c>
      <c r="AE28" s="46"/>
    </row>
    <row r="29" spans="1:31" ht="12.75">
      <c r="A29" s="26">
        <v>21</v>
      </c>
      <c r="B29" s="27" t="s">
        <v>70</v>
      </c>
      <c r="C29" s="26">
        <f t="shared" si="0"/>
        <v>229</v>
      </c>
      <c r="D29" s="4">
        <v>252</v>
      </c>
      <c r="E29" s="4">
        <v>23</v>
      </c>
      <c r="F29" s="33">
        <v>229</v>
      </c>
      <c r="G29" s="26">
        <v>32</v>
      </c>
      <c r="H29" s="4">
        <f t="shared" si="12"/>
        <v>102.4</v>
      </c>
      <c r="I29" s="45">
        <f t="shared" si="3"/>
        <v>35.495</v>
      </c>
      <c r="J29" s="23">
        <f t="shared" si="4"/>
        <v>113.584</v>
      </c>
      <c r="K29" s="53">
        <f t="shared" si="5"/>
        <v>28.396</v>
      </c>
      <c r="L29">
        <f t="shared" si="6"/>
        <v>90.86720000000001</v>
      </c>
      <c r="M29" s="53">
        <f t="shared" si="7"/>
        <v>56.792</v>
      </c>
      <c r="N29">
        <f t="shared" si="8"/>
        <v>181.73440000000002</v>
      </c>
      <c r="O29" s="53">
        <f>F29*20.1/100</f>
        <v>46.029</v>
      </c>
      <c r="P29" s="45">
        <f t="shared" si="9"/>
        <v>147.29280000000003</v>
      </c>
      <c r="Q29" s="55"/>
      <c r="R29" s="26">
        <v>30</v>
      </c>
      <c r="S29" s="26">
        <v>19</v>
      </c>
      <c r="T29" s="45">
        <v>11</v>
      </c>
      <c r="U29" s="26">
        <v>0</v>
      </c>
      <c r="V29" s="4">
        <f>U29*18.9</f>
        <v>0</v>
      </c>
      <c r="W29" s="45">
        <f t="shared" si="10"/>
        <v>1.617</v>
      </c>
      <c r="X29" s="23">
        <f t="shared" si="13"/>
        <v>48.51</v>
      </c>
      <c r="Y29" s="45">
        <f t="shared" si="11"/>
        <v>1.43</v>
      </c>
      <c r="Z29" s="4">
        <f t="shared" si="14"/>
        <v>42.9</v>
      </c>
      <c r="AA29" s="45">
        <f t="shared" si="1"/>
        <v>1.243</v>
      </c>
      <c r="AB29" s="23">
        <f t="shared" si="15"/>
        <v>37.290000000000006</v>
      </c>
      <c r="AC29" s="45">
        <f t="shared" si="16"/>
        <v>1.001</v>
      </c>
      <c r="AD29" s="23">
        <f t="shared" si="2"/>
        <v>30.029999999999998</v>
      </c>
      <c r="AE29" s="46"/>
    </row>
    <row r="30" spans="1:31" ht="12.75">
      <c r="A30" s="26">
        <v>22</v>
      </c>
      <c r="B30" s="27" t="s">
        <v>71</v>
      </c>
      <c r="C30" s="26">
        <f t="shared" si="0"/>
        <v>557</v>
      </c>
      <c r="D30" s="4">
        <v>681</v>
      </c>
      <c r="E30" s="4">
        <v>124</v>
      </c>
      <c r="F30" s="33">
        <v>557</v>
      </c>
      <c r="G30" s="26">
        <v>66</v>
      </c>
      <c r="H30" s="4">
        <f t="shared" si="12"/>
        <v>211.20000000000002</v>
      </c>
      <c r="I30" s="45">
        <f t="shared" si="3"/>
        <v>86.335</v>
      </c>
      <c r="J30" s="23">
        <f t="shared" si="4"/>
        <v>276.272</v>
      </c>
      <c r="K30" s="53">
        <f t="shared" si="5"/>
        <v>69.068</v>
      </c>
      <c r="L30">
        <f t="shared" si="6"/>
        <v>221.01760000000002</v>
      </c>
      <c r="M30" s="53">
        <f t="shared" si="7"/>
        <v>138.136</v>
      </c>
      <c r="N30">
        <f t="shared" si="8"/>
        <v>442.03520000000003</v>
      </c>
      <c r="O30" s="53">
        <f>F30*20.1/100</f>
        <v>111.95700000000001</v>
      </c>
      <c r="P30" s="45">
        <f t="shared" si="9"/>
        <v>358.26240000000007</v>
      </c>
      <c r="Q30" s="55"/>
      <c r="R30" s="26">
        <v>207</v>
      </c>
      <c r="S30" s="26">
        <v>16</v>
      </c>
      <c r="T30" s="45">
        <v>191</v>
      </c>
      <c r="U30" s="26">
        <v>0</v>
      </c>
      <c r="V30" s="4">
        <f>U30*18.9</f>
        <v>0</v>
      </c>
      <c r="W30" s="45">
        <f t="shared" si="10"/>
        <v>28.076999999999998</v>
      </c>
      <c r="X30" s="23">
        <f t="shared" si="13"/>
        <v>842.31</v>
      </c>
      <c r="Y30" s="45">
        <f t="shared" si="11"/>
        <v>24.83</v>
      </c>
      <c r="Z30" s="4">
        <f t="shared" si="14"/>
        <v>744.9</v>
      </c>
      <c r="AA30" s="45">
        <v>23</v>
      </c>
      <c r="AB30" s="23">
        <f t="shared" si="15"/>
        <v>690</v>
      </c>
      <c r="AC30" s="45">
        <f t="shared" si="16"/>
        <v>17.381</v>
      </c>
      <c r="AD30" s="23">
        <f t="shared" si="2"/>
        <v>521.4300000000001</v>
      </c>
      <c r="AE30" s="46"/>
    </row>
    <row r="31" spans="1:31" ht="12.75">
      <c r="A31" s="26">
        <v>23</v>
      </c>
      <c r="B31" s="27" t="s">
        <v>72</v>
      </c>
      <c r="C31" s="26">
        <f t="shared" si="0"/>
        <v>270</v>
      </c>
      <c r="D31" s="4">
        <v>508</v>
      </c>
      <c r="E31" s="4">
        <v>238</v>
      </c>
      <c r="F31" s="33">
        <v>270</v>
      </c>
      <c r="G31" s="26">
        <v>30</v>
      </c>
      <c r="H31" s="4">
        <f t="shared" si="12"/>
        <v>96</v>
      </c>
      <c r="I31" s="45">
        <f t="shared" si="3"/>
        <v>41.85</v>
      </c>
      <c r="J31" s="23">
        <f t="shared" si="4"/>
        <v>133.92000000000002</v>
      </c>
      <c r="K31" s="53">
        <f t="shared" si="5"/>
        <v>33.48</v>
      </c>
      <c r="L31">
        <f t="shared" si="6"/>
        <v>107.136</v>
      </c>
      <c r="M31" s="53">
        <f t="shared" si="7"/>
        <v>66.96</v>
      </c>
      <c r="N31">
        <f t="shared" si="8"/>
        <v>214.272</v>
      </c>
      <c r="O31" s="53">
        <v>78</v>
      </c>
      <c r="P31" s="45">
        <f t="shared" si="9"/>
        <v>249.60000000000002</v>
      </c>
      <c r="Q31" s="55"/>
      <c r="R31" s="26">
        <v>458</v>
      </c>
      <c r="S31" s="26">
        <v>181</v>
      </c>
      <c r="T31" s="45">
        <v>277</v>
      </c>
      <c r="U31" s="26">
        <v>25</v>
      </c>
      <c r="V31" s="4">
        <v>375</v>
      </c>
      <c r="W31" s="45">
        <f t="shared" si="10"/>
        <v>40.718999999999994</v>
      </c>
      <c r="X31" s="23">
        <f t="shared" si="13"/>
        <v>1221.5699999999997</v>
      </c>
      <c r="Y31" s="45">
        <f t="shared" si="11"/>
        <v>36.01</v>
      </c>
      <c r="Z31" s="4">
        <f t="shared" si="14"/>
        <v>1080.3</v>
      </c>
      <c r="AA31" s="45">
        <f t="shared" si="1"/>
        <v>31.301000000000002</v>
      </c>
      <c r="AB31" s="23">
        <f t="shared" si="15"/>
        <v>939.0300000000001</v>
      </c>
      <c r="AC31" s="45">
        <f t="shared" si="16"/>
        <v>25.206999999999997</v>
      </c>
      <c r="AD31" s="23">
        <f t="shared" si="2"/>
        <v>756.2099999999999</v>
      </c>
      <c r="AE31" s="46"/>
    </row>
    <row r="32" spans="1:31" ht="12.75">
      <c r="A32" s="26">
        <v>24</v>
      </c>
      <c r="B32" s="27" t="s">
        <v>73</v>
      </c>
      <c r="C32" s="26">
        <f t="shared" si="0"/>
        <v>825</v>
      </c>
      <c r="D32" s="4">
        <v>932</v>
      </c>
      <c r="E32" s="4">
        <v>107</v>
      </c>
      <c r="F32" s="33">
        <v>825</v>
      </c>
      <c r="G32" s="26">
        <v>12</v>
      </c>
      <c r="H32" s="4">
        <v>36</v>
      </c>
      <c r="I32" s="45">
        <f t="shared" si="3"/>
        <v>127.875</v>
      </c>
      <c r="J32" s="23">
        <f t="shared" si="4"/>
        <v>409.20000000000005</v>
      </c>
      <c r="K32" s="53">
        <f t="shared" si="5"/>
        <v>102.3</v>
      </c>
      <c r="L32">
        <f t="shared" si="6"/>
        <v>327.36</v>
      </c>
      <c r="M32" s="53">
        <f t="shared" si="7"/>
        <v>204.6</v>
      </c>
      <c r="N32">
        <f t="shared" si="8"/>
        <v>654.72</v>
      </c>
      <c r="O32" s="53">
        <v>125</v>
      </c>
      <c r="P32" s="45">
        <f t="shared" si="9"/>
        <v>400</v>
      </c>
      <c r="Q32" s="55"/>
      <c r="R32" s="26">
        <v>151</v>
      </c>
      <c r="S32" s="26">
        <v>35</v>
      </c>
      <c r="T32" s="45">
        <v>116</v>
      </c>
      <c r="U32" s="26">
        <v>10</v>
      </c>
      <c r="V32" s="4">
        <v>160</v>
      </c>
      <c r="W32" s="45">
        <f t="shared" si="10"/>
        <v>17.052</v>
      </c>
      <c r="X32" s="23">
        <f t="shared" si="13"/>
        <v>511.56</v>
      </c>
      <c r="Y32" s="45">
        <f t="shared" si="11"/>
        <v>15.08</v>
      </c>
      <c r="Z32" s="4">
        <f t="shared" si="14"/>
        <v>452.4</v>
      </c>
      <c r="AA32" s="45">
        <f t="shared" si="1"/>
        <v>13.108000000000002</v>
      </c>
      <c r="AB32" s="23">
        <f t="shared" si="15"/>
        <v>393.24000000000007</v>
      </c>
      <c r="AC32" s="45">
        <f t="shared" si="16"/>
        <v>10.556</v>
      </c>
      <c r="AD32" s="23">
        <f t="shared" si="2"/>
        <v>316.67999999999995</v>
      </c>
      <c r="AE32" s="46"/>
    </row>
    <row r="33" spans="1:31" ht="12.75">
      <c r="A33" s="26">
        <v>25</v>
      </c>
      <c r="B33" s="27" t="s">
        <v>74</v>
      </c>
      <c r="C33" s="26">
        <f t="shared" si="0"/>
        <v>885</v>
      </c>
      <c r="D33" s="4">
        <v>955</v>
      </c>
      <c r="E33" s="4">
        <v>70</v>
      </c>
      <c r="F33" s="33">
        <v>885</v>
      </c>
      <c r="G33" s="26">
        <v>15</v>
      </c>
      <c r="H33" s="4">
        <f t="shared" si="12"/>
        <v>48</v>
      </c>
      <c r="I33" s="45">
        <f t="shared" si="3"/>
        <v>137.175</v>
      </c>
      <c r="J33" s="23">
        <f t="shared" si="4"/>
        <v>438.96000000000004</v>
      </c>
      <c r="K33" s="53">
        <f t="shared" si="5"/>
        <v>109.74</v>
      </c>
      <c r="L33">
        <f t="shared" si="6"/>
        <v>351.168</v>
      </c>
      <c r="M33" s="53">
        <f t="shared" si="7"/>
        <v>219.48</v>
      </c>
      <c r="N33">
        <f t="shared" si="8"/>
        <v>702.336</v>
      </c>
      <c r="O33" s="53">
        <v>176</v>
      </c>
      <c r="P33" s="45">
        <f t="shared" si="9"/>
        <v>563.2</v>
      </c>
      <c r="Q33" s="55"/>
      <c r="R33" s="26">
        <v>232</v>
      </c>
      <c r="S33" s="26">
        <v>27</v>
      </c>
      <c r="T33" s="45">
        <v>205</v>
      </c>
      <c r="U33" s="26">
        <v>0</v>
      </c>
      <c r="V33" s="4">
        <f>U33*18.9</f>
        <v>0</v>
      </c>
      <c r="W33" s="45">
        <v>31</v>
      </c>
      <c r="X33" s="23">
        <f t="shared" si="13"/>
        <v>930</v>
      </c>
      <c r="Y33" s="45">
        <f t="shared" si="11"/>
        <v>26.65</v>
      </c>
      <c r="Z33" s="4">
        <f t="shared" si="14"/>
        <v>799.5</v>
      </c>
      <c r="AA33" s="45">
        <f t="shared" si="1"/>
        <v>23.165</v>
      </c>
      <c r="AB33" s="23">
        <f t="shared" si="15"/>
        <v>694.9499999999999</v>
      </c>
      <c r="AC33" s="45">
        <f t="shared" si="16"/>
        <v>18.655</v>
      </c>
      <c r="AD33" s="23">
        <f t="shared" si="2"/>
        <v>559.6500000000001</v>
      </c>
      <c r="AE33" s="46"/>
    </row>
    <row r="34" spans="1:31" ht="12.75">
      <c r="A34" s="26">
        <v>26</v>
      </c>
      <c r="B34" s="27" t="s">
        <v>75</v>
      </c>
      <c r="C34" s="26">
        <f t="shared" si="0"/>
        <v>658</v>
      </c>
      <c r="D34" s="4">
        <v>686</v>
      </c>
      <c r="E34" s="4">
        <v>28</v>
      </c>
      <c r="F34" s="33">
        <v>658</v>
      </c>
      <c r="G34" s="26">
        <v>15</v>
      </c>
      <c r="H34" s="4">
        <v>50</v>
      </c>
      <c r="I34" s="45">
        <f t="shared" si="3"/>
        <v>101.99</v>
      </c>
      <c r="J34" s="23">
        <f t="shared" si="4"/>
        <v>326.368</v>
      </c>
      <c r="K34" s="53">
        <f t="shared" si="5"/>
        <v>81.592</v>
      </c>
      <c r="L34">
        <f t="shared" si="6"/>
        <v>261.0944</v>
      </c>
      <c r="M34" s="53">
        <f t="shared" si="7"/>
        <v>163.184</v>
      </c>
      <c r="N34">
        <f t="shared" si="8"/>
        <v>522.1888</v>
      </c>
      <c r="O34" s="53">
        <v>180</v>
      </c>
      <c r="P34" s="45">
        <f t="shared" si="9"/>
        <v>576</v>
      </c>
      <c r="Q34" s="55"/>
      <c r="R34" s="26">
        <v>650</v>
      </c>
      <c r="S34" s="26">
        <v>152</v>
      </c>
      <c r="T34" s="45">
        <v>493</v>
      </c>
      <c r="U34" s="26">
        <v>15</v>
      </c>
      <c r="V34" s="4">
        <v>300</v>
      </c>
      <c r="W34" s="45">
        <f t="shared" si="10"/>
        <v>72.47099999999999</v>
      </c>
      <c r="X34" s="23">
        <f t="shared" si="13"/>
        <v>2174.1299999999997</v>
      </c>
      <c r="Y34" s="45">
        <f t="shared" si="11"/>
        <v>64.09</v>
      </c>
      <c r="Z34" s="4">
        <f t="shared" si="14"/>
        <v>1922.7</v>
      </c>
      <c r="AA34" s="45">
        <f t="shared" si="1"/>
        <v>55.709</v>
      </c>
      <c r="AB34" s="23">
        <f t="shared" si="15"/>
        <v>1671.27</v>
      </c>
      <c r="AC34" s="45">
        <f t="shared" si="16"/>
        <v>44.863</v>
      </c>
      <c r="AD34" s="23">
        <f t="shared" si="2"/>
        <v>1345.8899999999999</v>
      </c>
      <c r="AE34" s="46"/>
    </row>
    <row r="35" spans="1:31" ht="12.75">
      <c r="A35" s="26">
        <v>27</v>
      </c>
      <c r="B35" s="27" t="s">
        <v>76</v>
      </c>
      <c r="C35" s="26">
        <f t="shared" si="0"/>
        <v>348</v>
      </c>
      <c r="D35" s="4">
        <v>408</v>
      </c>
      <c r="E35" s="4">
        <v>60</v>
      </c>
      <c r="F35" s="33">
        <v>348</v>
      </c>
      <c r="G35" s="26">
        <v>6</v>
      </c>
      <c r="H35" s="4">
        <f t="shared" si="12"/>
        <v>19.200000000000003</v>
      </c>
      <c r="I35" s="45">
        <f t="shared" si="3"/>
        <v>53.94</v>
      </c>
      <c r="J35" s="23">
        <f t="shared" si="4"/>
        <v>172.608</v>
      </c>
      <c r="K35" s="53">
        <f t="shared" si="5"/>
        <v>43.152</v>
      </c>
      <c r="L35">
        <f t="shared" si="6"/>
        <v>138.0864</v>
      </c>
      <c r="M35" s="53">
        <f t="shared" si="7"/>
        <v>86.304</v>
      </c>
      <c r="N35">
        <f t="shared" si="8"/>
        <v>276.1728</v>
      </c>
      <c r="O35" s="53">
        <v>96</v>
      </c>
      <c r="P35" s="45">
        <f t="shared" si="9"/>
        <v>307.20000000000005</v>
      </c>
      <c r="Q35" s="55"/>
      <c r="R35" s="26">
        <v>247</v>
      </c>
      <c r="S35" s="26">
        <v>103</v>
      </c>
      <c r="T35" s="45">
        <v>144</v>
      </c>
      <c r="U35" s="26">
        <v>9</v>
      </c>
      <c r="V35" s="4">
        <f>U35*18.9</f>
        <v>170.1</v>
      </c>
      <c r="W35" s="45">
        <v>22</v>
      </c>
      <c r="X35" s="23">
        <f t="shared" si="13"/>
        <v>660</v>
      </c>
      <c r="Y35" s="45">
        <f t="shared" si="11"/>
        <v>18.72</v>
      </c>
      <c r="Z35" s="4">
        <f t="shared" si="14"/>
        <v>561.5999999999999</v>
      </c>
      <c r="AA35" s="45">
        <f t="shared" si="1"/>
        <v>16.272000000000002</v>
      </c>
      <c r="AB35" s="23">
        <f t="shared" si="15"/>
        <v>488.1600000000001</v>
      </c>
      <c r="AC35" s="45">
        <f t="shared" si="16"/>
        <v>13.104</v>
      </c>
      <c r="AD35" s="23">
        <f t="shared" si="2"/>
        <v>393.12</v>
      </c>
      <c r="AE35" s="46"/>
    </row>
    <row r="36" spans="1:31" ht="12.75">
      <c r="A36" s="26">
        <v>28</v>
      </c>
      <c r="B36" s="27" t="s">
        <v>77</v>
      </c>
      <c r="C36" s="26">
        <f t="shared" si="0"/>
        <v>309</v>
      </c>
      <c r="D36" s="4">
        <v>402</v>
      </c>
      <c r="E36" s="4">
        <v>93</v>
      </c>
      <c r="F36" s="33">
        <v>309</v>
      </c>
      <c r="G36" s="26">
        <v>0</v>
      </c>
      <c r="H36" s="4">
        <f t="shared" si="12"/>
        <v>0</v>
      </c>
      <c r="I36" s="45">
        <f t="shared" si="3"/>
        <v>47.895</v>
      </c>
      <c r="J36" s="23">
        <f t="shared" si="4"/>
        <v>153.264</v>
      </c>
      <c r="K36" s="53">
        <f t="shared" si="5"/>
        <v>38.316</v>
      </c>
      <c r="L36">
        <f t="shared" si="6"/>
        <v>122.61120000000001</v>
      </c>
      <c r="M36" s="53">
        <v>81</v>
      </c>
      <c r="N36">
        <f t="shared" si="8"/>
        <v>259.2</v>
      </c>
      <c r="O36" s="53">
        <f>F36*20.1/100</f>
        <v>62.10900000000001</v>
      </c>
      <c r="P36" s="45">
        <f t="shared" si="9"/>
        <v>198.74880000000005</v>
      </c>
      <c r="Q36" s="55"/>
      <c r="R36" s="26">
        <v>284</v>
      </c>
      <c r="S36" s="26">
        <v>81</v>
      </c>
      <c r="T36" s="45">
        <v>203</v>
      </c>
      <c r="U36" s="26">
        <v>0</v>
      </c>
      <c r="V36" s="4">
        <f>U36*18.9</f>
        <v>0</v>
      </c>
      <c r="W36" s="45">
        <v>31</v>
      </c>
      <c r="X36" s="23">
        <f t="shared" si="13"/>
        <v>930</v>
      </c>
      <c r="Y36" s="45">
        <f t="shared" si="11"/>
        <v>26.39</v>
      </c>
      <c r="Z36" s="4">
        <f t="shared" si="14"/>
        <v>791.7</v>
      </c>
      <c r="AA36" s="45">
        <f t="shared" si="1"/>
        <v>22.939</v>
      </c>
      <c r="AB36" s="23">
        <f t="shared" si="15"/>
        <v>688.17</v>
      </c>
      <c r="AC36" s="45">
        <f t="shared" si="16"/>
        <v>18.473</v>
      </c>
      <c r="AD36" s="23">
        <f t="shared" si="2"/>
        <v>554.1899999999999</v>
      </c>
      <c r="AE36" s="46"/>
    </row>
    <row r="37" spans="1:31" ht="12.75">
      <c r="A37" s="26">
        <v>29</v>
      </c>
      <c r="B37" s="27" t="s">
        <v>98</v>
      </c>
      <c r="C37" s="26">
        <f t="shared" si="0"/>
        <v>64</v>
      </c>
      <c r="D37" s="4">
        <v>108</v>
      </c>
      <c r="E37" s="4">
        <v>44</v>
      </c>
      <c r="F37" s="33">
        <v>64</v>
      </c>
      <c r="G37" s="26">
        <v>2</v>
      </c>
      <c r="H37" s="4">
        <f t="shared" si="12"/>
        <v>6.4</v>
      </c>
      <c r="I37" s="45">
        <f t="shared" si="3"/>
        <v>9.92</v>
      </c>
      <c r="J37" s="23">
        <f t="shared" si="4"/>
        <v>31.744</v>
      </c>
      <c r="K37" s="53">
        <f t="shared" si="5"/>
        <v>7.936</v>
      </c>
      <c r="L37">
        <f t="shared" si="6"/>
        <v>25.395200000000003</v>
      </c>
      <c r="M37" s="53">
        <f t="shared" si="7"/>
        <v>15.872</v>
      </c>
      <c r="N37">
        <f t="shared" si="8"/>
        <v>50.790400000000005</v>
      </c>
      <c r="O37" s="53">
        <v>15</v>
      </c>
      <c r="P37" s="45">
        <f t="shared" si="9"/>
        <v>48</v>
      </c>
      <c r="Q37" s="55"/>
      <c r="R37" s="26">
        <v>98</v>
      </c>
      <c r="S37" s="26">
        <v>6</v>
      </c>
      <c r="T37" s="45">
        <v>92</v>
      </c>
      <c r="U37" s="26">
        <v>2</v>
      </c>
      <c r="V37" s="4">
        <v>30</v>
      </c>
      <c r="W37" s="45">
        <f t="shared" si="10"/>
        <v>13.524</v>
      </c>
      <c r="X37" s="23">
        <f t="shared" si="13"/>
        <v>405.71999999999997</v>
      </c>
      <c r="Y37" s="45">
        <f t="shared" si="11"/>
        <v>11.96</v>
      </c>
      <c r="Z37" s="4">
        <f t="shared" si="14"/>
        <v>358.8</v>
      </c>
      <c r="AA37" s="45">
        <f t="shared" si="1"/>
        <v>10.396</v>
      </c>
      <c r="AB37" s="23">
        <f t="shared" si="15"/>
        <v>311.88</v>
      </c>
      <c r="AC37" s="45">
        <f t="shared" si="16"/>
        <v>8.372</v>
      </c>
      <c r="AD37" s="23">
        <f t="shared" si="2"/>
        <v>251.16</v>
      </c>
      <c r="AE37" s="46"/>
    </row>
    <row r="38" spans="1:31" ht="12.75">
      <c r="A38" s="26">
        <v>30</v>
      </c>
      <c r="B38" s="71" t="s">
        <v>78</v>
      </c>
      <c r="C38" s="26">
        <f t="shared" si="0"/>
        <v>61</v>
      </c>
      <c r="D38" s="4">
        <v>196</v>
      </c>
      <c r="E38" s="4">
        <v>135</v>
      </c>
      <c r="F38" s="33">
        <v>61</v>
      </c>
      <c r="G38" s="26">
        <v>10</v>
      </c>
      <c r="H38" s="4">
        <f t="shared" si="12"/>
        <v>32</v>
      </c>
      <c r="I38" s="45">
        <f t="shared" si="3"/>
        <v>9.455</v>
      </c>
      <c r="J38" s="23">
        <f t="shared" si="4"/>
        <v>30.256</v>
      </c>
      <c r="K38" s="53">
        <f t="shared" si="5"/>
        <v>7.564</v>
      </c>
      <c r="L38">
        <f t="shared" si="6"/>
        <v>24.204800000000002</v>
      </c>
      <c r="M38" s="53">
        <v>16</v>
      </c>
      <c r="N38">
        <f t="shared" si="8"/>
        <v>51.2</v>
      </c>
      <c r="O38" s="53">
        <f>F38*20.1/100</f>
        <v>12.261000000000001</v>
      </c>
      <c r="P38" s="45">
        <f t="shared" si="9"/>
        <v>39.235200000000006</v>
      </c>
      <c r="Q38" s="55"/>
      <c r="R38" s="26">
        <v>0</v>
      </c>
      <c r="S38" s="26">
        <v>0</v>
      </c>
      <c r="T38" s="47">
        <v>0</v>
      </c>
      <c r="U38" s="15">
        <v>0</v>
      </c>
      <c r="V38" s="4">
        <f>U38*18.9</f>
        <v>0</v>
      </c>
      <c r="W38" s="47">
        <f t="shared" si="10"/>
        <v>0</v>
      </c>
      <c r="X38" s="23">
        <f t="shared" si="13"/>
        <v>0</v>
      </c>
      <c r="Y38" s="47">
        <f t="shared" si="11"/>
        <v>0</v>
      </c>
      <c r="Z38" s="4">
        <f t="shared" si="14"/>
        <v>0</v>
      </c>
      <c r="AA38" s="42"/>
      <c r="AB38" s="23">
        <f t="shared" si="15"/>
        <v>0</v>
      </c>
      <c r="AC38" s="42"/>
      <c r="AD38" s="23">
        <f t="shared" si="2"/>
        <v>0</v>
      </c>
      <c r="AE38" s="46"/>
    </row>
    <row r="39" spans="1:31" ht="12.75">
      <c r="A39" s="26">
        <v>31</v>
      </c>
      <c r="B39" s="27" t="s">
        <v>79</v>
      </c>
      <c r="C39" s="26">
        <f t="shared" si="0"/>
        <v>36</v>
      </c>
      <c r="D39" s="4">
        <v>347</v>
      </c>
      <c r="E39" s="4">
        <v>311</v>
      </c>
      <c r="F39" s="33">
        <v>36</v>
      </c>
      <c r="G39" s="26">
        <v>21</v>
      </c>
      <c r="H39" s="4">
        <f t="shared" si="12"/>
        <v>67.2</v>
      </c>
      <c r="I39" s="45">
        <f t="shared" si="3"/>
        <v>5.58</v>
      </c>
      <c r="J39" s="23">
        <f t="shared" si="4"/>
        <v>17.856</v>
      </c>
      <c r="K39" s="53">
        <f t="shared" si="5"/>
        <v>4.464</v>
      </c>
      <c r="L39" s="16">
        <f t="shared" si="6"/>
        <v>14.284800000000002</v>
      </c>
      <c r="M39" s="54">
        <v>5</v>
      </c>
      <c r="N39">
        <f>M39*3.2</f>
        <v>16</v>
      </c>
      <c r="O39" s="15">
        <v>0</v>
      </c>
      <c r="P39" s="15">
        <v>0</v>
      </c>
      <c r="Q39" s="55"/>
      <c r="R39" s="26">
        <v>296</v>
      </c>
      <c r="S39" s="26">
        <v>47</v>
      </c>
      <c r="T39" s="45">
        <v>249</v>
      </c>
      <c r="U39" s="26">
        <v>0</v>
      </c>
      <c r="V39" s="4">
        <f>U39*18.9</f>
        <v>0</v>
      </c>
      <c r="W39" s="45">
        <f t="shared" si="10"/>
        <v>36.602999999999994</v>
      </c>
      <c r="X39" s="23">
        <f t="shared" si="13"/>
        <v>1098.09</v>
      </c>
      <c r="Y39" s="45">
        <f t="shared" si="11"/>
        <v>32.37</v>
      </c>
      <c r="Z39" s="4">
        <f t="shared" si="14"/>
        <v>971.0999999999999</v>
      </c>
      <c r="AA39" s="45">
        <f>T39*11.3/100</f>
        <v>28.137000000000004</v>
      </c>
      <c r="AB39" s="23">
        <f t="shared" si="15"/>
        <v>844.1100000000001</v>
      </c>
      <c r="AC39" s="45">
        <f>T39*9.1/100</f>
        <v>22.659000000000002</v>
      </c>
      <c r="AD39" s="23">
        <f t="shared" si="2"/>
        <v>679.7700000000001</v>
      </c>
      <c r="AE39" s="46"/>
    </row>
    <row r="40" spans="1:31" ht="12.75">
      <c r="A40" s="26">
        <v>32</v>
      </c>
      <c r="B40" s="71" t="s">
        <v>80</v>
      </c>
      <c r="C40" s="26">
        <f t="shared" si="0"/>
        <v>54</v>
      </c>
      <c r="D40" s="4">
        <v>58</v>
      </c>
      <c r="E40" s="4">
        <v>4</v>
      </c>
      <c r="F40" s="8">
        <v>54</v>
      </c>
      <c r="G40" s="28">
        <v>0</v>
      </c>
      <c r="H40" s="4">
        <f t="shared" si="12"/>
        <v>0</v>
      </c>
      <c r="I40" s="45">
        <f t="shared" si="3"/>
        <v>8.37</v>
      </c>
      <c r="J40" s="23">
        <f t="shared" si="4"/>
        <v>26.784</v>
      </c>
      <c r="K40" s="53">
        <f t="shared" si="5"/>
        <v>6.696000000000001</v>
      </c>
      <c r="L40" s="16">
        <f t="shared" si="6"/>
        <v>21.427200000000003</v>
      </c>
      <c r="M40" s="53">
        <f t="shared" si="7"/>
        <v>13.392000000000001</v>
      </c>
      <c r="N40" s="17">
        <f>M40*3.2</f>
        <v>42.854400000000005</v>
      </c>
      <c r="O40" s="53">
        <f>F40*20.1/100</f>
        <v>10.854000000000001</v>
      </c>
      <c r="P40" s="45">
        <f>O40*3.2</f>
        <v>34.732800000000005</v>
      </c>
      <c r="Q40" s="55"/>
      <c r="R40" s="26">
        <v>0</v>
      </c>
      <c r="S40" s="26">
        <v>0</v>
      </c>
      <c r="T40" s="47">
        <v>0</v>
      </c>
      <c r="U40" s="72">
        <v>0</v>
      </c>
      <c r="V40" s="4">
        <f>U40*18.9</f>
        <v>0</v>
      </c>
      <c r="W40" s="47">
        <f t="shared" si="10"/>
        <v>0</v>
      </c>
      <c r="X40" s="23">
        <f t="shared" si="13"/>
        <v>0</v>
      </c>
      <c r="Y40" s="47">
        <f t="shared" si="11"/>
        <v>0</v>
      </c>
      <c r="Z40" s="4">
        <f t="shared" si="14"/>
        <v>0</v>
      </c>
      <c r="AA40" s="42"/>
      <c r="AB40" s="23">
        <f t="shared" si="15"/>
        <v>0</v>
      </c>
      <c r="AC40" s="42"/>
      <c r="AD40" s="23">
        <f t="shared" si="2"/>
        <v>0</v>
      </c>
      <c r="AE40" s="46"/>
    </row>
    <row r="41" spans="1:31" ht="12.75">
      <c r="A41" s="26">
        <v>33</v>
      </c>
      <c r="B41" s="71" t="s">
        <v>81</v>
      </c>
      <c r="C41" s="26">
        <f t="shared" si="0"/>
        <v>46</v>
      </c>
      <c r="D41" s="4">
        <v>70</v>
      </c>
      <c r="E41" s="4">
        <v>24</v>
      </c>
      <c r="F41" s="33">
        <v>46</v>
      </c>
      <c r="G41" s="26">
        <v>4</v>
      </c>
      <c r="H41" s="4">
        <v>10</v>
      </c>
      <c r="I41" s="45">
        <f t="shared" si="3"/>
        <v>7.13</v>
      </c>
      <c r="J41" s="23">
        <f t="shared" si="4"/>
        <v>22.816000000000003</v>
      </c>
      <c r="K41" s="53">
        <f t="shared" si="5"/>
        <v>5.704</v>
      </c>
      <c r="L41" s="16">
        <f t="shared" si="6"/>
        <v>18.2528</v>
      </c>
      <c r="M41" s="53">
        <f t="shared" si="7"/>
        <v>11.408</v>
      </c>
      <c r="N41" s="17">
        <f>M41*3.2</f>
        <v>36.5056</v>
      </c>
      <c r="O41" s="53">
        <f>F41*20.1/100</f>
        <v>9.246</v>
      </c>
      <c r="P41" s="45">
        <f>O41*3.2</f>
        <v>29.587200000000003</v>
      </c>
      <c r="Q41" s="55"/>
      <c r="R41" s="26">
        <v>0</v>
      </c>
      <c r="S41" s="26">
        <v>0</v>
      </c>
      <c r="T41" s="47">
        <v>0</v>
      </c>
      <c r="U41" s="15">
        <v>0</v>
      </c>
      <c r="V41" s="4">
        <f>U41*18.9</f>
        <v>0</v>
      </c>
      <c r="W41" s="47">
        <f t="shared" si="10"/>
        <v>0</v>
      </c>
      <c r="X41" s="23">
        <f t="shared" si="13"/>
        <v>0</v>
      </c>
      <c r="Y41" s="47">
        <f t="shared" si="11"/>
        <v>0</v>
      </c>
      <c r="Z41" s="4">
        <f t="shared" si="14"/>
        <v>0</v>
      </c>
      <c r="AA41" s="42"/>
      <c r="AB41" s="23">
        <f t="shared" si="15"/>
        <v>0</v>
      </c>
      <c r="AC41" s="42"/>
      <c r="AD41" s="23">
        <f t="shared" si="2"/>
        <v>0</v>
      </c>
      <c r="AE41" s="46"/>
    </row>
    <row r="42" spans="1:31" ht="12.75">
      <c r="A42" s="26">
        <v>34</v>
      </c>
      <c r="B42" s="71" t="s">
        <v>82</v>
      </c>
      <c r="C42" s="26">
        <f t="shared" si="0"/>
        <v>0</v>
      </c>
      <c r="D42" s="4">
        <v>14</v>
      </c>
      <c r="E42" s="4">
        <v>14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54">
        <v>0</v>
      </c>
      <c r="L42" s="16">
        <v>0</v>
      </c>
      <c r="M42" s="54">
        <f t="shared" si="7"/>
        <v>0</v>
      </c>
      <c r="N42" s="62">
        <v>0</v>
      </c>
      <c r="O42" s="62">
        <v>0</v>
      </c>
      <c r="P42" s="60">
        <v>0</v>
      </c>
      <c r="Q42" s="55"/>
      <c r="R42" s="66">
        <v>0</v>
      </c>
      <c r="S42" s="66">
        <v>0</v>
      </c>
      <c r="T42" s="47">
        <v>0</v>
      </c>
      <c r="U42" s="15">
        <v>0</v>
      </c>
      <c r="V42" s="4">
        <f>U42*18.9</f>
        <v>0</v>
      </c>
      <c r="W42" s="47">
        <f t="shared" si="10"/>
        <v>0</v>
      </c>
      <c r="X42" s="23">
        <f t="shared" si="13"/>
        <v>0</v>
      </c>
      <c r="Y42" s="47">
        <f t="shared" si="11"/>
        <v>0</v>
      </c>
      <c r="Z42" s="4">
        <f t="shared" si="14"/>
        <v>0</v>
      </c>
      <c r="AA42" s="42"/>
      <c r="AB42" s="23">
        <f t="shared" si="15"/>
        <v>0</v>
      </c>
      <c r="AC42" s="42"/>
      <c r="AD42" s="23">
        <f t="shared" si="2"/>
        <v>0</v>
      </c>
      <c r="AE42" s="46"/>
    </row>
    <row r="43" spans="1:31" ht="12.75">
      <c r="A43" s="26">
        <v>35</v>
      </c>
      <c r="B43" s="42" t="s">
        <v>83</v>
      </c>
      <c r="C43" s="26">
        <f t="shared" si="0"/>
        <v>4</v>
      </c>
      <c r="D43" s="4">
        <v>31</v>
      </c>
      <c r="E43" s="4">
        <v>27</v>
      </c>
      <c r="F43" s="33">
        <v>4</v>
      </c>
      <c r="G43" s="26">
        <v>1</v>
      </c>
      <c r="H43" s="4">
        <f aca="true" t="shared" si="17" ref="H43:H48">G43*3.2</f>
        <v>3.2</v>
      </c>
      <c r="I43" s="45">
        <f>F43*15.5/100</f>
        <v>0.62</v>
      </c>
      <c r="J43" s="23">
        <f>I43*3.2</f>
        <v>1.984</v>
      </c>
      <c r="K43" s="53">
        <v>1</v>
      </c>
      <c r="L43" s="16">
        <f>K43*3.2</f>
        <v>3.2</v>
      </c>
      <c r="M43" s="59">
        <f t="shared" si="7"/>
        <v>0.992</v>
      </c>
      <c r="N43" s="17">
        <f>M43*3.2</f>
        <v>3.1744000000000003</v>
      </c>
      <c r="O43" s="62">
        <v>0</v>
      </c>
      <c r="P43" s="60">
        <v>0</v>
      </c>
      <c r="Q43" s="55"/>
      <c r="R43" s="26">
        <v>4</v>
      </c>
      <c r="S43" s="26">
        <v>2</v>
      </c>
      <c r="T43" s="45">
        <v>2</v>
      </c>
      <c r="U43" s="26">
        <v>1</v>
      </c>
      <c r="V43" s="4">
        <v>25</v>
      </c>
      <c r="W43" s="45">
        <f t="shared" si="10"/>
        <v>0.294</v>
      </c>
      <c r="X43" s="23">
        <f t="shared" si="13"/>
        <v>8.82</v>
      </c>
      <c r="Y43" s="45">
        <v>1</v>
      </c>
      <c r="Z43" s="4">
        <f t="shared" si="14"/>
        <v>30</v>
      </c>
      <c r="AA43" s="42"/>
      <c r="AB43" s="23">
        <f t="shared" si="15"/>
        <v>0</v>
      </c>
      <c r="AC43" s="42"/>
      <c r="AD43" s="23">
        <f t="shared" si="2"/>
        <v>0</v>
      </c>
      <c r="AE43" s="46"/>
    </row>
    <row r="44" spans="1:31" ht="12.75">
      <c r="A44" s="26">
        <v>36</v>
      </c>
      <c r="B44" s="71" t="s">
        <v>84</v>
      </c>
      <c r="C44" s="26">
        <f t="shared" si="0"/>
        <v>0</v>
      </c>
      <c r="D44" s="4">
        <v>33</v>
      </c>
      <c r="E44" s="4">
        <v>33</v>
      </c>
      <c r="F44" s="15">
        <v>0</v>
      </c>
      <c r="G44" s="26">
        <v>2</v>
      </c>
      <c r="H44" s="4">
        <v>5</v>
      </c>
      <c r="I44" s="47">
        <v>0</v>
      </c>
      <c r="J44" s="60">
        <v>0</v>
      </c>
      <c r="K44" s="54">
        <v>0</v>
      </c>
      <c r="L44" s="61">
        <v>0</v>
      </c>
      <c r="M44" s="54">
        <v>0</v>
      </c>
      <c r="N44" s="62">
        <v>0</v>
      </c>
      <c r="O44" s="62">
        <v>0</v>
      </c>
      <c r="P44" s="60">
        <v>0</v>
      </c>
      <c r="Q44" s="55"/>
      <c r="R44" s="66">
        <v>0</v>
      </c>
      <c r="S44" s="66">
        <v>0</v>
      </c>
      <c r="T44" s="47">
        <v>0</v>
      </c>
      <c r="U44" s="15">
        <v>0</v>
      </c>
      <c r="V44" s="4">
        <f>U44*18.9</f>
        <v>0</v>
      </c>
      <c r="W44" s="47">
        <f t="shared" si="10"/>
        <v>0</v>
      </c>
      <c r="X44" s="23">
        <f t="shared" si="13"/>
        <v>0</v>
      </c>
      <c r="Y44" s="47">
        <f t="shared" si="11"/>
        <v>0</v>
      </c>
      <c r="Z44" s="4">
        <f t="shared" si="14"/>
        <v>0</v>
      </c>
      <c r="AA44" s="42"/>
      <c r="AB44" s="23">
        <f t="shared" si="15"/>
        <v>0</v>
      </c>
      <c r="AC44" s="42"/>
      <c r="AD44" s="23">
        <f t="shared" si="2"/>
        <v>0</v>
      </c>
      <c r="AE44" s="46"/>
    </row>
    <row r="45" spans="1:31" ht="12.75">
      <c r="A45" s="26">
        <v>37</v>
      </c>
      <c r="B45" s="48" t="s">
        <v>85</v>
      </c>
      <c r="C45" s="26">
        <f t="shared" si="0"/>
        <v>301</v>
      </c>
      <c r="D45" s="4">
        <v>329</v>
      </c>
      <c r="E45" s="4">
        <v>28</v>
      </c>
      <c r="F45" s="33">
        <v>301</v>
      </c>
      <c r="G45" s="26">
        <v>33</v>
      </c>
      <c r="H45" s="4">
        <f t="shared" si="17"/>
        <v>105.60000000000001</v>
      </c>
      <c r="I45" s="45">
        <f>F45*15.5/100</f>
        <v>46.655</v>
      </c>
      <c r="J45" s="23">
        <f>I45*3.2</f>
        <v>149.29600000000002</v>
      </c>
      <c r="K45" s="53">
        <f>F45*12.4/100</f>
        <v>37.324</v>
      </c>
      <c r="L45" s="16">
        <f>K45*3.2</f>
        <v>119.4368</v>
      </c>
      <c r="M45" s="53">
        <f t="shared" si="7"/>
        <v>74.648</v>
      </c>
      <c r="N45">
        <f>M45*3.2</f>
        <v>238.8736</v>
      </c>
      <c r="O45" s="53">
        <v>72</v>
      </c>
      <c r="P45" s="45">
        <f>O45*3.2</f>
        <v>230.4</v>
      </c>
      <c r="Q45" s="55"/>
      <c r="R45" s="26">
        <v>252</v>
      </c>
      <c r="S45" s="26">
        <v>3</v>
      </c>
      <c r="T45" s="45">
        <v>249</v>
      </c>
      <c r="U45" s="26">
        <v>35</v>
      </c>
      <c r="V45" s="4">
        <v>704</v>
      </c>
      <c r="W45" s="45">
        <f t="shared" si="10"/>
        <v>36.602999999999994</v>
      </c>
      <c r="X45" s="23">
        <f t="shared" si="13"/>
        <v>1098.09</v>
      </c>
      <c r="Y45" s="45">
        <f t="shared" si="11"/>
        <v>32.37</v>
      </c>
      <c r="Z45" s="4">
        <f t="shared" si="14"/>
        <v>971.0999999999999</v>
      </c>
      <c r="AA45" s="45">
        <f>T45*11.3/100</f>
        <v>28.137000000000004</v>
      </c>
      <c r="AB45" s="23">
        <f t="shared" si="15"/>
        <v>844.1100000000001</v>
      </c>
      <c r="AC45" s="45">
        <f>T45*9.1/100</f>
        <v>22.659000000000002</v>
      </c>
      <c r="AD45" s="23">
        <f t="shared" si="2"/>
        <v>679.7700000000001</v>
      </c>
      <c r="AE45" s="46"/>
    </row>
    <row r="46" spans="1:31" ht="12.75">
      <c r="A46" s="26">
        <v>38</v>
      </c>
      <c r="B46" s="48" t="s">
        <v>86</v>
      </c>
      <c r="C46" s="26">
        <f t="shared" si="0"/>
        <v>8</v>
      </c>
      <c r="D46" s="4">
        <v>48</v>
      </c>
      <c r="E46" s="4">
        <v>40</v>
      </c>
      <c r="F46" s="33">
        <v>8</v>
      </c>
      <c r="G46" s="26">
        <v>0</v>
      </c>
      <c r="H46" s="4">
        <f t="shared" si="17"/>
        <v>0</v>
      </c>
      <c r="I46" s="45">
        <f>F46*15.5/100</f>
        <v>1.24</v>
      </c>
      <c r="J46" s="23">
        <f>I46*3.2</f>
        <v>3.968</v>
      </c>
      <c r="K46" s="53">
        <f>F46*12.4/100</f>
        <v>0.992</v>
      </c>
      <c r="L46" s="16">
        <f>K46*3.2</f>
        <v>3.1744000000000003</v>
      </c>
      <c r="M46" s="53">
        <f t="shared" si="7"/>
        <v>1.984</v>
      </c>
      <c r="N46" s="17">
        <f>M46*3.2</f>
        <v>6.348800000000001</v>
      </c>
      <c r="O46" s="53">
        <v>4</v>
      </c>
      <c r="P46" s="45">
        <f>O46*3.2</f>
        <v>12.8</v>
      </c>
      <c r="Q46" s="55"/>
      <c r="R46" s="26">
        <v>44</v>
      </c>
      <c r="S46" s="26">
        <v>2</v>
      </c>
      <c r="T46" s="45">
        <v>42</v>
      </c>
      <c r="U46" s="26">
        <v>8</v>
      </c>
      <c r="V46" s="4">
        <v>80</v>
      </c>
      <c r="W46" s="45">
        <f t="shared" si="10"/>
        <v>6.1739999999999995</v>
      </c>
      <c r="X46" s="23">
        <f t="shared" si="13"/>
        <v>185.21999999999997</v>
      </c>
      <c r="Y46" s="45">
        <f t="shared" si="11"/>
        <v>5.46</v>
      </c>
      <c r="Z46" s="4">
        <f t="shared" si="14"/>
        <v>163.8</v>
      </c>
      <c r="AA46" s="45">
        <f>T46*11.3/100</f>
        <v>4.746</v>
      </c>
      <c r="AB46" s="23">
        <f t="shared" si="15"/>
        <v>142.38000000000002</v>
      </c>
      <c r="AC46" s="45">
        <f>T46*9.1/100</f>
        <v>3.822</v>
      </c>
      <c r="AD46" s="23">
        <f t="shared" si="2"/>
        <v>114.66</v>
      </c>
      <c r="AE46" s="46"/>
    </row>
    <row r="47" spans="1:31" ht="12.75">
      <c r="A47" s="26">
        <v>39</v>
      </c>
      <c r="B47" s="48" t="s">
        <v>87</v>
      </c>
      <c r="C47" s="26">
        <f t="shared" si="0"/>
        <v>8</v>
      </c>
      <c r="D47" s="4">
        <v>27</v>
      </c>
      <c r="E47" s="4">
        <v>19</v>
      </c>
      <c r="F47" s="33">
        <v>8</v>
      </c>
      <c r="G47" s="26">
        <v>5</v>
      </c>
      <c r="H47" s="4">
        <v>12.5</v>
      </c>
      <c r="I47" s="45">
        <f>F47*15.5/100</f>
        <v>1.24</v>
      </c>
      <c r="J47" s="23">
        <f>I47*3.2</f>
        <v>3.968</v>
      </c>
      <c r="K47" s="53">
        <f>F47*12.4/100</f>
        <v>0.992</v>
      </c>
      <c r="L47" s="16">
        <f>K47*3.2</f>
        <v>3.1744000000000003</v>
      </c>
      <c r="M47" s="54">
        <v>1</v>
      </c>
      <c r="N47">
        <f>M47*3.2</f>
        <v>3.2</v>
      </c>
      <c r="O47" s="62">
        <v>0</v>
      </c>
      <c r="P47" s="23">
        <v>0</v>
      </c>
      <c r="Q47" s="55"/>
      <c r="R47" s="26">
        <v>27</v>
      </c>
      <c r="S47" s="26">
        <v>0</v>
      </c>
      <c r="T47" s="45">
        <v>27</v>
      </c>
      <c r="U47" s="26">
        <v>1</v>
      </c>
      <c r="V47" s="4">
        <f>U47*18.9</f>
        <v>18.9</v>
      </c>
      <c r="W47" s="45">
        <f t="shared" si="10"/>
        <v>3.969</v>
      </c>
      <c r="X47" s="23">
        <f t="shared" si="13"/>
        <v>119.07</v>
      </c>
      <c r="Y47" s="45">
        <f t="shared" si="11"/>
        <v>3.51</v>
      </c>
      <c r="Z47" s="4">
        <f t="shared" si="14"/>
        <v>105.3</v>
      </c>
      <c r="AA47" s="45">
        <f>T47*11.3/100</f>
        <v>3.051</v>
      </c>
      <c r="AB47" s="23">
        <f t="shared" si="15"/>
        <v>91.53</v>
      </c>
      <c r="AC47" s="45">
        <f>T47*9.1/100</f>
        <v>2.457</v>
      </c>
      <c r="AD47" s="23">
        <f t="shared" si="2"/>
        <v>73.71</v>
      </c>
      <c r="AE47" s="46"/>
    </row>
    <row r="48" spans="1:31" ht="12.75">
      <c r="A48" s="26">
        <v>40</v>
      </c>
      <c r="B48" s="71" t="s">
        <v>88</v>
      </c>
      <c r="C48" s="26">
        <f t="shared" si="0"/>
        <v>9</v>
      </c>
      <c r="D48" s="4">
        <v>34</v>
      </c>
      <c r="E48" s="4">
        <v>25</v>
      </c>
      <c r="F48" s="33">
        <v>9</v>
      </c>
      <c r="G48" s="26">
        <v>0</v>
      </c>
      <c r="H48" s="4">
        <f t="shared" si="17"/>
        <v>0</v>
      </c>
      <c r="I48" s="45">
        <f>F48*15.5/100</f>
        <v>1.395</v>
      </c>
      <c r="J48" s="23">
        <f>I48*3.2</f>
        <v>4.464</v>
      </c>
      <c r="K48" s="53">
        <f>F48*12.4/100</f>
        <v>1.116</v>
      </c>
      <c r="L48" s="16">
        <f>K48*3.2</f>
        <v>3.5712000000000006</v>
      </c>
      <c r="M48" s="53">
        <f t="shared" si="7"/>
        <v>2.232</v>
      </c>
      <c r="N48" s="17">
        <f>M48*3.2</f>
        <v>7.142400000000001</v>
      </c>
      <c r="O48" s="53">
        <v>4</v>
      </c>
      <c r="P48" s="45">
        <f>O48*3.2</f>
        <v>12.8</v>
      </c>
      <c r="Q48" s="55"/>
      <c r="R48" s="26">
        <v>0</v>
      </c>
      <c r="S48" s="26">
        <v>0</v>
      </c>
      <c r="T48" s="47">
        <v>0</v>
      </c>
      <c r="U48" s="15">
        <v>0</v>
      </c>
      <c r="V48" s="4">
        <f>U48*18.9</f>
        <v>0</v>
      </c>
      <c r="W48" s="47">
        <f t="shared" si="10"/>
        <v>0</v>
      </c>
      <c r="X48" s="23">
        <f t="shared" si="13"/>
        <v>0</v>
      </c>
      <c r="Y48" s="47">
        <f t="shared" si="11"/>
        <v>0</v>
      </c>
      <c r="Z48" s="4">
        <f t="shared" si="14"/>
        <v>0</v>
      </c>
      <c r="AA48" s="42"/>
      <c r="AB48" s="23">
        <f t="shared" si="15"/>
        <v>0</v>
      </c>
      <c r="AC48" s="42"/>
      <c r="AD48" s="23">
        <f t="shared" si="2"/>
        <v>0</v>
      </c>
      <c r="AE48" s="46"/>
    </row>
    <row r="49" spans="1:31" ht="12.75">
      <c r="A49" s="26">
        <v>41</v>
      </c>
      <c r="B49" s="42" t="s">
        <v>89</v>
      </c>
      <c r="C49" s="26">
        <f t="shared" si="0"/>
        <v>0</v>
      </c>
      <c r="D49" s="4">
        <v>38</v>
      </c>
      <c r="E49" s="4">
        <v>38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55"/>
      <c r="R49" s="26">
        <v>10</v>
      </c>
      <c r="S49" s="26">
        <v>10</v>
      </c>
      <c r="T49" s="47">
        <v>0</v>
      </c>
      <c r="U49" s="15">
        <v>0</v>
      </c>
      <c r="V49" s="4">
        <f>U49*18.9</f>
        <v>0</v>
      </c>
      <c r="W49" s="47">
        <f t="shared" si="10"/>
        <v>0</v>
      </c>
      <c r="X49" s="23">
        <f t="shared" si="13"/>
        <v>0</v>
      </c>
      <c r="Y49" s="47">
        <f t="shared" si="11"/>
        <v>0</v>
      </c>
      <c r="Z49" s="4">
        <f t="shared" si="14"/>
        <v>0</v>
      </c>
      <c r="AA49" s="42"/>
      <c r="AB49" s="23">
        <f t="shared" si="15"/>
        <v>0</v>
      </c>
      <c r="AC49" s="42"/>
      <c r="AD49" s="23">
        <f t="shared" si="2"/>
        <v>0</v>
      </c>
      <c r="AE49" s="46"/>
    </row>
    <row r="50" spans="1:31" ht="12.75">
      <c r="A50" s="26">
        <v>42</v>
      </c>
      <c r="B50" s="48" t="s">
        <v>99</v>
      </c>
      <c r="C50" s="26">
        <f t="shared" si="0"/>
        <v>328</v>
      </c>
      <c r="D50" s="4">
        <v>331</v>
      </c>
      <c r="E50" s="4">
        <v>3</v>
      </c>
      <c r="F50" s="33">
        <v>328</v>
      </c>
      <c r="G50" s="26">
        <v>22</v>
      </c>
      <c r="H50" s="4">
        <v>44</v>
      </c>
      <c r="I50" s="45">
        <f>F50*15.5/100</f>
        <v>50.84</v>
      </c>
      <c r="J50" s="23">
        <f>I50*3.2</f>
        <v>162.68800000000002</v>
      </c>
      <c r="K50" s="53">
        <f>F50*12.4/100</f>
        <v>40.672000000000004</v>
      </c>
      <c r="L50" s="16">
        <f>K50*3.2</f>
        <v>130.15040000000002</v>
      </c>
      <c r="M50" s="53">
        <f t="shared" si="7"/>
        <v>81.34400000000001</v>
      </c>
      <c r="N50">
        <f>M50*3.2</f>
        <v>260.30080000000004</v>
      </c>
      <c r="O50" s="53">
        <v>70</v>
      </c>
      <c r="P50" s="45">
        <f>O50*3.2</f>
        <v>224</v>
      </c>
      <c r="Q50" s="55"/>
      <c r="R50" s="26">
        <v>324</v>
      </c>
      <c r="S50" s="26">
        <v>118</v>
      </c>
      <c r="T50" s="45">
        <v>206</v>
      </c>
      <c r="U50" s="26">
        <v>40</v>
      </c>
      <c r="V50" s="4">
        <v>660</v>
      </c>
      <c r="W50" s="45">
        <f t="shared" si="10"/>
        <v>30.281999999999996</v>
      </c>
      <c r="X50" s="23">
        <f t="shared" si="13"/>
        <v>908.4599999999999</v>
      </c>
      <c r="Y50" s="45">
        <f t="shared" si="11"/>
        <v>26.78</v>
      </c>
      <c r="Z50" s="4">
        <f t="shared" si="14"/>
        <v>803.4000000000001</v>
      </c>
      <c r="AA50" s="45">
        <f>T50*11.3/100</f>
        <v>23.278000000000002</v>
      </c>
      <c r="AB50" s="23">
        <f t="shared" si="15"/>
        <v>698.34</v>
      </c>
      <c r="AC50" s="45">
        <f>T50*9.1/100</f>
        <v>18.746</v>
      </c>
      <c r="AD50" s="23">
        <f t="shared" si="2"/>
        <v>562.38</v>
      </c>
      <c r="AE50" s="46"/>
    </row>
    <row r="51" spans="1:31" ht="12.75">
      <c r="A51" s="26">
        <v>43</v>
      </c>
      <c r="B51" s="48" t="s">
        <v>90</v>
      </c>
      <c r="C51" s="26">
        <f t="shared" si="0"/>
        <v>20</v>
      </c>
      <c r="D51" s="4">
        <v>60</v>
      </c>
      <c r="E51" s="4">
        <v>40</v>
      </c>
      <c r="F51" s="33">
        <v>20</v>
      </c>
      <c r="G51" s="26">
        <v>10</v>
      </c>
      <c r="H51" s="4">
        <f>G51*3.2</f>
        <v>32</v>
      </c>
      <c r="I51" s="45">
        <f>F51*15.5/100</f>
        <v>3.1</v>
      </c>
      <c r="J51" s="23">
        <f>I51*3.2</f>
        <v>9.920000000000002</v>
      </c>
      <c r="K51" s="53">
        <f>F51*12.4/100</f>
        <v>2.48</v>
      </c>
      <c r="L51" s="16">
        <f>K51*3.2</f>
        <v>7.936</v>
      </c>
      <c r="M51" s="54">
        <f t="shared" si="7"/>
        <v>4.96</v>
      </c>
      <c r="N51" s="17">
        <f>M51*3.2</f>
        <v>15.872</v>
      </c>
      <c r="O51" s="65">
        <v>0</v>
      </c>
      <c r="P51" s="23">
        <v>0</v>
      </c>
      <c r="Q51" s="55"/>
      <c r="R51" s="26">
        <v>37</v>
      </c>
      <c r="S51" s="26">
        <v>7</v>
      </c>
      <c r="T51" s="45">
        <v>30</v>
      </c>
      <c r="U51" s="26">
        <v>0</v>
      </c>
      <c r="V51" s="4">
        <f>U51*18.9</f>
        <v>0</v>
      </c>
      <c r="W51" s="45">
        <f t="shared" si="10"/>
        <v>4.41</v>
      </c>
      <c r="X51" s="23">
        <f t="shared" si="13"/>
        <v>132.3</v>
      </c>
      <c r="Y51" s="45">
        <f t="shared" si="11"/>
        <v>3.9</v>
      </c>
      <c r="Z51" s="4">
        <f t="shared" si="14"/>
        <v>117</v>
      </c>
      <c r="AA51" s="45">
        <f>T51*11.3/100</f>
        <v>3.39</v>
      </c>
      <c r="AB51" s="23">
        <f t="shared" si="15"/>
        <v>101.7</v>
      </c>
      <c r="AC51" s="45">
        <f>T51*9.1/100</f>
        <v>2.73</v>
      </c>
      <c r="AD51" s="23">
        <f t="shared" si="2"/>
        <v>81.9</v>
      </c>
      <c r="AE51" s="46"/>
    </row>
    <row r="52" spans="1:31" ht="12.75">
      <c r="A52" s="26">
        <v>44</v>
      </c>
      <c r="B52" s="71" t="s">
        <v>91</v>
      </c>
      <c r="C52" s="26">
        <f t="shared" si="0"/>
        <v>4</v>
      </c>
      <c r="D52" s="4">
        <v>31</v>
      </c>
      <c r="E52" s="4">
        <v>27</v>
      </c>
      <c r="F52" s="26">
        <v>4</v>
      </c>
      <c r="G52" s="15">
        <v>4</v>
      </c>
      <c r="H52" s="4">
        <v>7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55"/>
      <c r="R52" s="66">
        <v>0</v>
      </c>
      <c r="S52" s="66">
        <v>0</v>
      </c>
      <c r="T52" s="47">
        <v>0</v>
      </c>
      <c r="U52" s="15">
        <v>0</v>
      </c>
      <c r="V52" s="4">
        <f>U52*18.9</f>
        <v>0</v>
      </c>
      <c r="W52" s="47">
        <f t="shared" si="10"/>
        <v>0</v>
      </c>
      <c r="X52" s="23">
        <f t="shared" si="13"/>
        <v>0</v>
      </c>
      <c r="Y52" s="47">
        <f t="shared" si="11"/>
        <v>0</v>
      </c>
      <c r="Z52" s="4">
        <f t="shared" si="14"/>
        <v>0</v>
      </c>
      <c r="AA52" s="42"/>
      <c r="AB52" s="23">
        <f t="shared" si="15"/>
        <v>0</v>
      </c>
      <c r="AC52" s="42"/>
      <c r="AD52" s="23">
        <f t="shared" si="2"/>
        <v>0</v>
      </c>
      <c r="AE52" s="46"/>
    </row>
    <row r="53" spans="1:31" ht="13.5" thickBot="1">
      <c r="A53" s="28">
        <v>45</v>
      </c>
      <c r="B53" s="29" t="s">
        <v>92</v>
      </c>
      <c r="C53" s="26">
        <f t="shared" si="0"/>
        <v>101</v>
      </c>
      <c r="D53" s="10">
        <v>128</v>
      </c>
      <c r="E53" s="10">
        <v>27</v>
      </c>
      <c r="F53" s="8">
        <v>101</v>
      </c>
      <c r="G53" s="26">
        <v>4</v>
      </c>
      <c r="H53" s="4">
        <f>G53*3.2</f>
        <v>12.8</v>
      </c>
      <c r="I53" s="45">
        <f>F53*15.5/100</f>
        <v>15.655</v>
      </c>
      <c r="J53" s="23">
        <f>I53*3.2</f>
        <v>50.096000000000004</v>
      </c>
      <c r="K53" s="53">
        <f>F53*12.4/100</f>
        <v>12.524000000000001</v>
      </c>
      <c r="L53" s="16">
        <f>K53*3.2</f>
        <v>40.076800000000006</v>
      </c>
      <c r="M53" s="53">
        <f t="shared" si="7"/>
        <v>25.048000000000002</v>
      </c>
      <c r="O53" s="53">
        <v>25</v>
      </c>
      <c r="P53" s="45">
        <f>O53*3.2</f>
        <v>80</v>
      </c>
      <c r="Q53" s="55"/>
      <c r="R53" s="26">
        <v>57</v>
      </c>
      <c r="S53" s="26">
        <v>17</v>
      </c>
      <c r="T53" s="50">
        <v>40</v>
      </c>
      <c r="U53" s="26">
        <v>0</v>
      </c>
      <c r="V53" s="4">
        <f>U53*18.9</f>
        <v>0</v>
      </c>
      <c r="W53" s="45">
        <f t="shared" si="10"/>
        <v>5.88</v>
      </c>
      <c r="X53" s="23">
        <f t="shared" si="13"/>
        <v>176.4</v>
      </c>
      <c r="Y53" s="45">
        <f t="shared" si="11"/>
        <v>5.2</v>
      </c>
      <c r="Z53" s="4">
        <f t="shared" si="14"/>
        <v>156</v>
      </c>
      <c r="AA53" s="45">
        <f>T53*11.3/100</f>
        <v>4.52</v>
      </c>
      <c r="AB53" s="23">
        <f t="shared" si="15"/>
        <v>135.6</v>
      </c>
      <c r="AC53" s="45">
        <f>T53*9.1/100</f>
        <v>3.64</v>
      </c>
      <c r="AD53" s="23">
        <f t="shared" si="2"/>
        <v>109.2</v>
      </c>
      <c r="AE53" s="46"/>
    </row>
    <row r="54" spans="1:31" ht="13.5" thickBot="1">
      <c r="A54" s="30"/>
      <c r="B54" s="36" t="s">
        <v>93</v>
      </c>
      <c r="C54" s="15"/>
      <c r="D54" s="37">
        <f>SUM(D9:D53)</f>
        <v>28989</v>
      </c>
      <c r="E54" s="38">
        <v>1566</v>
      </c>
      <c r="F54" s="44">
        <f aca="true" t="shared" si="18" ref="F54:L54">SUM(F9:F53)</f>
        <v>18677</v>
      </c>
      <c r="G54" s="38">
        <f t="shared" si="18"/>
        <v>1566</v>
      </c>
      <c r="H54" s="63">
        <f t="shared" si="18"/>
        <v>4946.9</v>
      </c>
      <c r="I54" s="46">
        <f t="shared" si="18"/>
        <v>2898.4249999999997</v>
      </c>
      <c r="J54" s="64">
        <f t="shared" si="18"/>
        <v>9274.960000000001</v>
      </c>
      <c r="K54" s="46">
        <f t="shared" si="18"/>
        <v>2319.328</v>
      </c>
      <c r="L54" s="64">
        <f t="shared" si="18"/>
        <v>7421.849600000001</v>
      </c>
      <c r="M54" s="46">
        <f>SUM(M10:M53)</f>
        <v>4636.976000000001</v>
      </c>
      <c r="N54" s="64">
        <f>SUM(N9:N53)</f>
        <v>14758.169600000005</v>
      </c>
      <c r="O54" s="51">
        <f>SUM(O9:O53)</f>
        <v>3768.382</v>
      </c>
      <c r="P54" s="64">
        <f>SUM(P10:P53)</f>
        <v>12058.822399999997</v>
      </c>
      <c r="Q54" s="67"/>
      <c r="R54" s="43">
        <f>SUM(R9:R53)</f>
        <v>20637</v>
      </c>
      <c r="S54" s="43">
        <f>SUM(S9:S53)</f>
        <v>6150</v>
      </c>
      <c r="T54" s="43">
        <v>14487</v>
      </c>
      <c r="U54" s="11">
        <f>SUM(U9:U53)</f>
        <v>573</v>
      </c>
      <c r="V54" s="63">
        <f>SUM(V9:V53)</f>
        <v>11195.099999999999</v>
      </c>
      <c r="W54" s="43">
        <f>SUM(W10:W53)</f>
        <v>2138.6909999999993</v>
      </c>
      <c r="X54" s="63">
        <f aca="true" t="shared" si="19" ref="X54:AD54">SUM(X9:X53)</f>
        <v>64777.49999999998</v>
      </c>
      <c r="Y54" s="73">
        <f t="shared" si="19"/>
        <v>1869.1299999999999</v>
      </c>
      <c r="Z54" s="74">
        <f t="shared" si="19"/>
        <v>56062.200000000004</v>
      </c>
      <c r="AA54" s="75">
        <f t="shared" si="19"/>
        <v>1650.6589999999999</v>
      </c>
      <c r="AB54" s="76">
        <f t="shared" si="19"/>
        <v>49509.599999999984</v>
      </c>
      <c r="AC54" s="75">
        <f t="shared" si="19"/>
        <v>1321.4920000000009</v>
      </c>
      <c r="AD54" s="77">
        <f t="shared" si="19"/>
        <v>39644.759999999995</v>
      </c>
      <c r="AE54" s="46"/>
    </row>
    <row r="55" spans="1:29" ht="13.5" thickBot="1">
      <c r="A55" s="31"/>
      <c r="B55" s="32"/>
      <c r="C55" s="32"/>
      <c r="I55" s="43">
        <v>2898</v>
      </c>
      <c r="K55" s="43">
        <v>2319</v>
      </c>
      <c r="M55" s="43">
        <v>4638</v>
      </c>
      <c r="O55" s="43">
        <v>3768</v>
      </c>
      <c r="Q55" s="58"/>
      <c r="U55" s="38">
        <v>573</v>
      </c>
      <c r="V55">
        <v>11193.1</v>
      </c>
      <c r="W55" s="1">
        <v>2139</v>
      </c>
      <c r="X55" s="1"/>
      <c r="Y55" s="1">
        <v>1869</v>
      </c>
      <c r="Z55" s="1"/>
      <c r="AA55" s="1">
        <v>1651</v>
      </c>
      <c r="AB55" s="1"/>
      <c r="AC55" s="1">
        <v>1321</v>
      </c>
    </row>
    <row r="56" spans="1:29" ht="51">
      <c r="A56" s="31"/>
      <c r="B56" s="32"/>
      <c r="C56" s="32"/>
      <c r="G56" s="49" t="s">
        <v>108</v>
      </c>
      <c r="I56" s="34">
        <v>0.155</v>
      </c>
      <c r="K56" s="34">
        <v>0.124</v>
      </c>
      <c r="M56" s="34">
        <v>0.248</v>
      </c>
      <c r="O56" s="34">
        <v>0.201</v>
      </c>
      <c r="Q56" s="58"/>
      <c r="U56" s="68">
        <v>0.04</v>
      </c>
      <c r="W56" s="34">
        <v>0.147</v>
      </c>
      <c r="Y56" s="34">
        <v>0.13</v>
      </c>
      <c r="Z56" s="34"/>
      <c r="AA56" s="34">
        <v>0.113</v>
      </c>
      <c r="AB56" s="34"/>
      <c r="AC56" s="34">
        <v>0.091</v>
      </c>
    </row>
    <row r="57" spans="1:17" ht="12.75">
      <c r="A57" s="32"/>
      <c r="B57" s="32"/>
      <c r="C57" s="32"/>
      <c r="Q57" s="58"/>
    </row>
    <row r="59" spans="2:25" ht="14.25"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35"/>
      <c r="W59" s="35"/>
      <c r="X59" s="35"/>
      <c r="Y59" s="35"/>
    </row>
    <row r="60" spans="2:21" ht="12.75"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</row>
  </sheetData>
  <sheetProtection/>
  <mergeCells count="17">
    <mergeCell ref="U5:AD5"/>
    <mergeCell ref="B5:B7"/>
    <mergeCell ref="A5:A7"/>
    <mergeCell ref="W6:X6"/>
    <mergeCell ref="Y6:Z6"/>
    <mergeCell ref="AA6:AB6"/>
    <mergeCell ref="AC6:AD6"/>
    <mergeCell ref="E2:U2"/>
    <mergeCell ref="D5:P5"/>
    <mergeCell ref="G6:H6"/>
    <mergeCell ref="B59:U60"/>
    <mergeCell ref="D6:E6"/>
    <mergeCell ref="I6:J6"/>
    <mergeCell ref="K6:L6"/>
    <mergeCell ref="M6:N6"/>
    <mergeCell ref="O6:P6"/>
    <mergeCell ref="U6:V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8"/>
  <sheetViews>
    <sheetView tabSelected="1" view="pageBreakPreview" zoomScale="75" zoomScaleSheetLayoutView="75" zoomScalePageLayoutView="0" workbookViewId="0" topLeftCell="I1">
      <selection activeCell="F4" sqref="F4:W4"/>
    </sheetView>
  </sheetViews>
  <sheetFormatPr defaultColWidth="9.140625" defaultRowHeight="12.75"/>
  <cols>
    <col min="1" max="1" width="4.00390625" style="0" customWidth="1"/>
    <col min="2" max="2" width="17.8515625" style="0" customWidth="1"/>
    <col min="3" max="3" width="10.8515625" style="0" hidden="1" customWidth="1"/>
    <col min="4" max="4" width="9.140625" style="0" hidden="1" customWidth="1"/>
    <col min="6" max="6" width="7.7109375" style="31" customWidth="1"/>
    <col min="7" max="7" width="6.57421875" style="0" customWidth="1"/>
    <col min="8" max="8" width="6.421875" style="0" customWidth="1"/>
    <col min="9" max="9" width="6.7109375" style="0" customWidth="1"/>
    <col min="10" max="10" width="9.140625" style="31" customWidth="1"/>
    <col min="14" max="14" width="9.140625" style="31" customWidth="1"/>
    <col min="16" max="16" width="9.140625" style="1" customWidth="1"/>
    <col min="17" max="17" width="7.8515625" style="1" customWidth="1"/>
    <col min="18" max="18" width="8.140625" style="19" customWidth="1"/>
    <col min="19" max="19" width="8.8515625" style="0" customWidth="1"/>
    <col min="20" max="20" width="8.140625" style="1" customWidth="1"/>
    <col min="21" max="21" width="9.57421875" style="16" customWidth="1"/>
    <col min="22" max="22" width="8.140625" style="19" customWidth="1"/>
    <col min="23" max="23" width="8.00390625" style="0" customWidth="1"/>
    <col min="24" max="24" width="7.8515625" style="1" customWidth="1"/>
    <col min="25" max="25" width="9.140625" style="1" customWidth="1"/>
  </cols>
  <sheetData>
    <row r="1" ht="12.75">
      <c r="X1" s="111" t="s">
        <v>128</v>
      </c>
    </row>
    <row r="4" spans="1:25" ht="15">
      <c r="A4" s="121"/>
      <c r="B4" s="121"/>
      <c r="C4" s="121"/>
      <c r="D4" s="122" t="s">
        <v>115</v>
      </c>
      <c r="E4" s="122"/>
      <c r="F4" s="173" t="s">
        <v>125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11"/>
      <c r="Y4" s="111"/>
    </row>
    <row r="5" spans="1:25" ht="12.75">
      <c r="A5" s="112"/>
      <c r="B5" s="112"/>
      <c r="C5" s="112"/>
      <c r="D5" s="122"/>
      <c r="E5" s="122"/>
      <c r="F5" s="113"/>
      <c r="G5" s="122"/>
      <c r="H5" s="122"/>
      <c r="I5" s="122"/>
      <c r="J5" s="113"/>
      <c r="K5" s="122"/>
      <c r="L5" s="122"/>
      <c r="M5" s="122"/>
      <c r="N5" s="113"/>
      <c r="O5" s="122"/>
      <c r="P5" s="111"/>
      <c r="Q5" s="111"/>
      <c r="R5" s="114"/>
      <c r="S5" s="122"/>
      <c r="T5" s="111"/>
      <c r="U5" s="115"/>
      <c r="V5" s="114"/>
      <c r="W5" s="122"/>
      <c r="X5" s="111"/>
      <c r="Y5" s="111"/>
    </row>
    <row r="6" spans="1:25" ht="12.75">
      <c r="A6" s="122"/>
      <c r="B6" s="122"/>
      <c r="C6" s="122"/>
      <c r="D6" s="122"/>
      <c r="E6" s="122"/>
      <c r="F6" s="113"/>
      <c r="G6" s="122"/>
      <c r="H6" s="122"/>
      <c r="I6" s="122"/>
      <c r="J6" s="113"/>
      <c r="K6" s="122"/>
      <c r="L6" s="122"/>
      <c r="M6" s="122"/>
      <c r="N6" s="113"/>
      <c r="O6" s="122"/>
      <c r="P6" s="111"/>
      <c r="Q6" s="111"/>
      <c r="R6" s="114"/>
      <c r="S6" s="122"/>
      <c r="T6" s="111"/>
      <c r="U6" s="115"/>
      <c r="V6" s="114" t="s">
        <v>126</v>
      </c>
      <c r="W6" s="122"/>
      <c r="X6" s="111"/>
      <c r="Y6" s="111"/>
    </row>
    <row r="7" spans="1:25" ht="12.75" customHeight="1">
      <c r="A7" s="168" t="s">
        <v>46</v>
      </c>
      <c r="B7" s="168" t="s">
        <v>47</v>
      </c>
      <c r="C7" s="116"/>
      <c r="D7" s="170" t="s">
        <v>109</v>
      </c>
      <c r="E7" s="166" t="s">
        <v>127</v>
      </c>
      <c r="F7" s="167" t="s">
        <v>116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</row>
    <row r="8" spans="1:25" ht="17.25" customHeight="1">
      <c r="A8" s="169"/>
      <c r="B8" s="169"/>
      <c r="C8" s="119" t="s">
        <v>118</v>
      </c>
      <c r="D8" s="170"/>
      <c r="E8" s="166"/>
      <c r="F8" s="171">
        <v>2010</v>
      </c>
      <c r="G8" s="167"/>
      <c r="H8" s="167"/>
      <c r="I8" s="167"/>
      <c r="J8" s="171">
        <v>2011</v>
      </c>
      <c r="K8" s="167"/>
      <c r="L8" s="167"/>
      <c r="M8" s="167"/>
      <c r="N8" s="171">
        <v>2012</v>
      </c>
      <c r="O8" s="167"/>
      <c r="P8" s="167"/>
      <c r="Q8" s="167"/>
      <c r="R8" s="171">
        <v>2013</v>
      </c>
      <c r="S8" s="167"/>
      <c r="T8" s="167"/>
      <c r="U8" s="167"/>
      <c r="V8" s="171">
        <v>2014</v>
      </c>
      <c r="W8" s="167"/>
      <c r="X8" s="167"/>
      <c r="Y8" s="167"/>
    </row>
    <row r="9" spans="1:25" ht="22.5" customHeight="1">
      <c r="A9" s="169"/>
      <c r="B9" s="169"/>
      <c r="C9" s="120" t="s">
        <v>119</v>
      </c>
      <c r="D9" s="170"/>
      <c r="E9" s="166"/>
      <c r="F9" s="172" t="s">
        <v>114</v>
      </c>
      <c r="G9" s="167" t="s">
        <v>110</v>
      </c>
      <c r="H9" s="167"/>
      <c r="I9" s="167"/>
      <c r="J9" s="172" t="s">
        <v>114</v>
      </c>
      <c r="K9" s="167" t="s">
        <v>110</v>
      </c>
      <c r="L9" s="167"/>
      <c r="M9" s="167"/>
      <c r="N9" s="172" t="s">
        <v>114</v>
      </c>
      <c r="O9" s="167" t="s">
        <v>110</v>
      </c>
      <c r="P9" s="167"/>
      <c r="Q9" s="167"/>
      <c r="R9" s="172" t="s">
        <v>114</v>
      </c>
      <c r="S9" s="167" t="s">
        <v>110</v>
      </c>
      <c r="T9" s="167"/>
      <c r="U9" s="167"/>
      <c r="V9" s="172" t="s">
        <v>114</v>
      </c>
      <c r="W9" s="167" t="s">
        <v>110</v>
      </c>
      <c r="X9" s="167"/>
      <c r="Y9" s="167"/>
    </row>
    <row r="10" spans="1:25" ht="51">
      <c r="A10" s="148"/>
      <c r="B10" s="148"/>
      <c r="C10" s="120"/>
      <c r="D10" s="170"/>
      <c r="E10" s="166"/>
      <c r="F10" s="172"/>
      <c r="G10" s="117" t="s">
        <v>111</v>
      </c>
      <c r="H10" s="117" t="s">
        <v>112</v>
      </c>
      <c r="I10" s="117" t="s">
        <v>113</v>
      </c>
      <c r="J10" s="172"/>
      <c r="K10" s="117" t="s">
        <v>111</v>
      </c>
      <c r="L10" s="117" t="s">
        <v>112</v>
      </c>
      <c r="M10" s="117" t="s">
        <v>113</v>
      </c>
      <c r="N10" s="172"/>
      <c r="O10" s="117" t="s">
        <v>111</v>
      </c>
      <c r="P10" s="117" t="s">
        <v>112</v>
      </c>
      <c r="Q10" s="117" t="s">
        <v>113</v>
      </c>
      <c r="R10" s="172"/>
      <c r="S10" s="117" t="s">
        <v>111</v>
      </c>
      <c r="T10" s="117" t="s">
        <v>112</v>
      </c>
      <c r="U10" s="124" t="s">
        <v>113</v>
      </c>
      <c r="V10" s="172"/>
      <c r="W10" s="117" t="s">
        <v>111</v>
      </c>
      <c r="X10" s="117" t="s">
        <v>112</v>
      </c>
      <c r="Y10" s="117" t="s">
        <v>113</v>
      </c>
    </row>
    <row r="11" spans="1:25" ht="12.75">
      <c r="A11" s="123" t="s">
        <v>48</v>
      </c>
      <c r="B11" s="125" t="s">
        <v>49</v>
      </c>
      <c r="C11" s="123">
        <v>630</v>
      </c>
      <c r="D11" s="111" t="e">
        <f>#REF!+C11</f>
        <v>#REF!</v>
      </c>
      <c r="E11" s="137">
        <f>F11+J11+N11+R11+V11</f>
        <v>2092.6</v>
      </c>
      <c r="F11" s="123">
        <v>150</v>
      </c>
      <c r="G11" s="118"/>
      <c r="H11" s="118">
        <v>150</v>
      </c>
      <c r="I11" s="118"/>
      <c r="J11" s="123">
        <f>K11+L11+M11</f>
        <v>630</v>
      </c>
      <c r="K11" s="118">
        <v>359.1</v>
      </c>
      <c r="L11" s="118">
        <v>144.9</v>
      </c>
      <c r="M11" s="118">
        <v>126</v>
      </c>
      <c r="N11" s="123">
        <v>510.9</v>
      </c>
      <c r="O11" s="126">
        <v>240.1</v>
      </c>
      <c r="P11" s="126">
        <v>168.6</v>
      </c>
      <c r="Q11" s="127">
        <v>102.2</v>
      </c>
      <c r="R11" s="128">
        <f aca="true" t="shared" si="0" ref="R11:R43">S11+T11+U11</f>
        <v>444.09999999999997</v>
      </c>
      <c r="S11" s="129">
        <v>208.7</v>
      </c>
      <c r="T11" s="129">
        <v>146.6</v>
      </c>
      <c r="U11" s="127">
        <v>88.8</v>
      </c>
      <c r="V11" s="123">
        <v>357.6</v>
      </c>
      <c r="W11" s="127">
        <v>168.1</v>
      </c>
      <c r="X11" s="127">
        <v>118</v>
      </c>
      <c r="Y11" s="127">
        <v>71.5</v>
      </c>
    </row>
    <row r="12" spans="1:25" ht="12.75">
      <c r="A12" s="123" t="s">
        <v>50</v>
      </c>
      <c r="B12" s="125" t="s">
        <v>51</v>
      </c>
      <c r="C12" s="130">
        <v>2580</v>
      </c>
      <c r="D12" s="111" t="e">
        <f>#REF!+C12</f>
        <v>#REF!</v>
      </c>
      <c r="E12" s="137">
        <f aca="true" t="shared" si="1" ref="E12:E56">F12+J12+N12+R12+V12</f>
        <v>9817.6</v>
      </c>
      <c r="F12" s="123">
        <v>0</v>
      </c>
      <c r="G12" s="118"/>
      <c r="H12" s="118"/>
      <c r="I12" s="118"/>
      <c r="J12" s="123">
        <f aca="true" t="shared" si="2" ref="J12:J55">K12+L12+M12</f>
        <v>2950.5</v>
      </c>
      <c r="K12" s="127">
        <v>1681.8</v>
      </c>
      <c r="L12" s="127">
        <v>678.6</v>
      </c>
      <c r="M12" s="127">
        <v>590.1</v>
      </c>
      <c r="N12" s="123">
        <v>2407.2</v>
      </c>
      <c r="O12" s="126">
        <v>1131.4</v>
      </c>
      <c r="P12" s="126">
        <v>794.4</v>
      </c>
      <c r="Q12" s="127">
        <v>481.4</v>
      </c>
      <c r="R12" s="126">
        <f t="shared" si="0"/>
        <v>2472.9</v>
      </c>
      <c r="S12" s="127">
        <v>1162.3</v>
      </c>
      <c r="T12" s="127">
        <v>816.1</v>
      </c>
      <c r="U12" s="127">
        <v>494.5</v>
      </c>
      <c r="V12" s="123">
        <v>1987</v>
      </c>
      <c r="W12" s="127">
        <v>933.9</v>
      </c>
      <c r="X12" s="127">
        <v>655.7</v>
      </c>
      <c r="Y12" s="127">
        <v>397.4</v>
      </c>
    </row>
    <row r="13" spans="1:25" ht="12.75">
      <c r="A13" s="123" t="s">
        <v>52</v>
      </c>
      <c r="B13" s="125" t="s">
        <v>53</v>
      </c>
      <c r="C13" s="123">
        <v>0</v>
      </c>
      <c r="D13" s="111" t="e">
        <f>#REF!+C13</f>
        <v>#REF!</v>
      </c>
      <c r="E13" s="137">
        <f t="shared" si="1"/>
        <v>216.59999999999997</v>
      </c>
      <c r="F13" s="123">
        <v>79.1</v>
      </c>
      <c r="G13" s="127">
        <v>58</v>
      </c>
      <c r="H13" s="118">
        <v>21.1</v>
      </c>
      <c r="I13" s="118"/>
      <c r="J13" s="126">
        <f t="shared" si="2"/>
        <v>29.299999999999997</v>
      </c>
      <c r="K13" s="127">
        <v>16.7</v>
      </c>
      <c r="L13" s="127">
        <v>6.7</v>
      </c>
      <c r="M13" s="127">
        <v>5.9</v>
      </c>
      <c r="N13" s="123">
        <v>23.4</v>
      </c>
      <c r="O13" s="126">
        <v>11</v>
      </c>
      <c r="P13" s="126">
        <v>7.7</v>
      </c>
      <c r="Q13" s="127">
        <v>4.7</v>
      </c>
      <c r="R13" s="126">
        <f t="shared" si="0"/>
        <v>46.8</v>
      </c>
      <c r="S13" s="127">
        <v>22</v>
      </c>
      <c r="T13" s="127">
        <v>15.4</v>
      </c>
      <c r="U13" s="127">
        <v>9.4</v>
      </c>
      <c r="V13" s="123">
        <v>38</v>
      </c>
      <c r="W13" s="127">
        <v>17.9</v>
      </c>
      <c r="X13" s="127">
        <v>12.5</v>
      </c>
      <c r="Y13" s="127">
        <v>7.6</v>
      </c>
    </row>
    <row r="14" spans="1:25" ht="12.75">
      <c r="A14" s="123" t="s">
        <v>54</v>
      </c>
      <c r="B14" s="125" t="s">
        <v>55</v>
      </c>
      <c r="C14" s="130">
        <v>8040</v>
      </c>
      <c r="D14" s="111" t="e">
        <f>#REF!+C14</f>
        <v>#REF!</v>
      </c>
      <c r="E14" s="137">
        <f t="shared" si="1"/>
        <v>34982.2</v>
      </c>
      <c r="F14" s="123">
        <f>G14+H14</f>
        <v>3610.4</v>
      </c>
      <c r="G14" s="127">
        <v>2256</v>
      </c>
      <c r="H14" s="118">
        <v>1354.4</v>
      </c>
      <c r="I14" s="118"/>
      <c r="J14" s="126">
        <f t="shared" si="2"/>
        <v>9382.199999999999</v>
      </c>
      <c r="K14" s="127">
        <v>5347.9</v>
      </c>
      <c r="L14" s="127">
        <v>2157.9</v>
      </c>
      <c r="M14" s="127">
        <v>1876.4</v>
      </c>
      <c r="N14" s="123">
        <v>7913.6</v>
      </c>
      <c r="O14" s="126">
        <v>3719.4</v>
      </c>
      <c r="P14" s="126">
        <v>2611.5</v>
      </c>
      <c r="Q14" s="127">
        <v>1582.7</v>
      </c>
      <c r="R14" s="126">
        <f t="shared" si="0"/>
        <v>8357.5</v>
      </c>
      <c r="S14" s="127">
        <v>3928</v>
      </c>
      <c r="T14" s="127">
        <v>2758</v>
      </c>
      <c r="U14" s="127">
        <v>1671.5</v>
      </c>
      <c r="V14" s="123">
        <v>5718.5</v>
      </c>
      <c r="W14" s="127">
        <v>2687.7</v>
      </c>
      <c r="X14" s="127">
        <f>V14*0.33</f>
        <v>1887.105</v>
      </c>
      <c r="Y14" s="127">
        <v>1143.7</v>
      </c>
    </row>
    <row r="15" spans="1:25" ht="12.75">
      <c r="A15" s="123">
        <v>5</v>
      </c>
      <c r="B15" s="125" t="s">
        <v>56</v>
      </c>
      <c r="C15" s="130">
        <v>1314.2</v>
      </c>
      <c r="D15" s="111" t="e">
        <f>#REF!+C15</f>
        <v>#REF!</v>
      </c>
      <c r="E15" s="137">
        <f t="shared" si="1"/>
        <v>5709.900000000001</v>
      </c>
      <c r="F15" s="123">
        <v>668</v>
      </c>
      <c r="G15" s="118"/>
      <c r="H15" s="127">
        <v>668</v>
      </c>
      <c r="I15" s="118"/>
      <c r="J15" s="126">
        <f t="shared" si="2"/>
        <v>1483.3</v>
      </c>
      <c r="K15" s="127">
        <v>845.5</v>
      </c>
      <c r="L15" s="127">
        <v>341.1</v>
      </c>
      <c r="M15" s="127">
        <v>296.7</v>
      </c>
      <c r="N15" s="123">
        <v>1245.3</v>
      </c>
      <c r="O15" s="126">
        <v>585.3</v>
      </c>
      <c r="P15" s="126">
        <v>410.9</v>
      </c>
      <c r="Q15" s="127">
        <v>249.1</v>
      </c>
      <c r="R15" s="126">
        <f t="shared" si="0"/>
        <v>1280.8</v>
      </c>
      <c r="S15" s="127">
        <v>602</v>
      </c>
      <c r="T15" s="127">
        <v>422.6</v>
      </c>
      <c r="U15" s="127">
        <v>256.2</v>
      </c>
      <c r="V15" s="123">
        <v>1032.5</v>
      </c>
      <c r="W15" s="127">
        <v>485.3</v>
      </c>
      <c r="X15" s="127">
        <v>340.7</v>
      </c>
      <c r="Y15" s="127">
        <v>206.5</v>
      </c>
    </row>
    <row r="16" spans="1:25" ht="12.75">
      <c r="A16" s="123">
        <v>6</v>
      </c>
      <c r="B16" s="125" t="s">
        <v>57</v>
      </c>
      <c r="C16" s="130">
        <v>1590</v>
      </c>
      <c r="D16" s="111" t="e">
        <f>#REF!+C16</f>
        <v>#REF!</v>
      </c>
      <c r="E16" s="137">
        <f t="shared" si="1"/>
        <v>6162.917299999999</v>
      </c>
      <c r="F16" s="123">
        <f>G16+H16</f>
        <v>217.5</v>
      </c>
      <c r="G16" s="118">
        <v>190.6</v>
      </c>
      <c r="H16" s="118">
        <v>26.9</v>
      </c>
      <c r="I16" s="118"/>
      <c r="J16" s="126">
        <f t="shared" si="2"/>
        <v>1786.9173</v>
      </c>
      <c r="K16" s="127">
        <v>1018.6</v>
      </c>
      <c r="L16" s="127">
        <v>410.9</v>
      </c>
      <c r="M16" s="127">
        <v>357.4173</v>
      </c>
      <c r="N16" s="123">
        <v>1447.5</v>
      </c>
      <c r="O16" s="126">
        <v>680.3</v>
      </c>
      <c r="P16" s="126">
        <v>477.7</v>
      </c>
      <c r="Q16" s="127">
        <v>289.5</v>
      </c>
      <c r="R16" s="126">
        <f t="shared" si="0"/>
        <v>1503.1</v>
      </c>
      <c r="S16" s="127">
        <v>706.5</v>
      </c>
      <c r="T16" s="127">
        <v>496</v>
      </c>
      <c r="U16" s="127">
        <v>300.6</v>
      </c>
      <c r="V16" s="123">
        <v>1207.9</v>
      </c>
      <c r="W16" s="127">
        <v>567.7</v>
      </c>
      <c r="X16" s="127">
        <v>398.6</v>
      </c>
      <c r="Y16" s="127">
        <v>241.6</v>
      </c>
    </row>
    <row r="17" spans="1:25" ht="12.75">
      <c r="A17" s="123">
        <v>7</v>
      </c>
      <c r="B17" s="125" t="s">
        <v>130</v>
      </c>
      <c r="C17" s="130">
        <v>720</v>
      </c>
      <c r="D17" s="111" t="e">
        <f>#REF!+C17</f>
        <v>#REF!</v>
      </c>
      <c r="E17" s="137">
        <f t="shared" si="1"/>
        <v>3159.7</v>
      </c>
      <c r="F17" s="123">
        <v>306.4</v>
      </c>
      <c r="G17" s="118"/>
      <c r="H17" s="118">
        <v>306.4</v>
      </c>
      <c r="I17" s="118"/>
      <c r="J17" s="126">
        <f t="shared" si="2"/>
        <v>864.8</v>
      </c>
      <c r="K17" s="127">
        <v>492.9</v>
      </c>
      <c r="L17" s="127">
        <v>198.9</v>
      </c>
      <c r="M17" s="127">
        <v>173</v>
      </c>
      <c r="N17" s="123">
        <v>681.3</v>
      </c>
      <c r="O17" s="126">
        <v>320.2</v>
      </c>
      <c r="P17" s="126">
        <v>224.8</v>
      </c>
      <c r="Q17" s="127">
        <v>136.3</v>
      </c>
      <c r="R17" s="126">
        <f t="shared" si="0"/>
        <v>723.3000000000001</v>
      </c>
      <c r="S17" s="127">
        <v>340</v>
      </c>
      <c r="T17" s="127">
        <v>238.7</v>
      </c>
      <c r="U17" s="127">
        <v>144.6</v>
      </c>
      <c r="V17" s="123">
        <v>583.9</v>
      </c>
      <c r="W17" s="127">
        <v>274.4</v>
      </c>
      <c r="X17" s="127">
        <v>192.7</v>
      </c>
      <c r="Y17" s="127">
        <v>116.8</v>
      </c>
    </row>
    <row r="18" spans="1:25" ht="12.75">
      <c r="A18" s="123">
        <v>8</v>
      </c>
      <c r="B18" s="125" t="s">
        <v>58</v>
      </c>
      <c r="C18" s="130">
        <v>1697.9</v>
      </c>
      <c r="D18" s="111" t="e">
        <f>#REF!+C18</f>
        <v>#REF!</v>
      </c>
      <c r="E18" s="137">
        <f t="shared" si="1"/>
        <v>7716.6</v>
      </c>
      <c r="F18" s="126">
        <v>608</v>
      </c>
      <c r="G18" s="118"/>
      <c r="H18" s="118">
        <v>608</v>
      </c>
      <c r="I18" s="118"/>
      <c r="J18" s="126">
        <f t="shared" si="2"/>
        <v>2041.6000000000001</v>
      </c>
      <c r="K18" s="127">
        <v>1163.7</v>
      </c>
      <c r="L18" s="127">
        <v>469.6</v>
      </c>
      <c r="M18" s="127">
        <v>408.3</v>
      </c>
      <c r="N18" s="123">
        <v>1714.9</v>
      </c>
      <c r="O18" s="126">
        <v>806</v>
      </c>
      <c r="P18" s="126">
        <v>565.9</v>
      </c>
      <c r="Q18" s="127">
        <v>343</v>
      </c>
      <c r="R18" s="126">
        <f t="shared" si="0"/>
        <v>1855.1</v>
      </c>
      <c r="S18" s="127">
        <v>871.9</v>
      </c>
      <c r="T18" s="127">
        <v>612.2</v>
      </c>
      <c r="U18" s="127">
        <v>371</v>
      </c>
      <c r="V18" s="123">
        <v>1497</v>
      </c>
      <c r="W18" s="127">
        <v>703.6</v>
      </c>
      <c r="X18" s="127">
        <v>494</v>
      </c>
      <c r="Y18" s="127">
        <v>299.4</v>
      </c>
    </row>
    <row r="19" spans="1:25" ht="12.75">
      <c r="A19" s="123">
        <v>9</v>
      </c>
      <c r="B19" s="125" t="s">
        <v>59</v>
      </c>
      <c r="C19" s="130">
        <v>718.8</v>
      </c>
      <c r="D19" s="111" t="e">
        <f>#REF!+C19</f>
        <v>#REF!</v>
      </c>
      <c r="E19" s="137">
        <f t="shared" si="1"/>
        <v>2587.4</v>
      </c>
      <c r="F19" s="126">
        <v>200</v>
      </c>
      <c r="G19" s="127">
        <v>100</v>
      </c>
      <c r="H19" s="127">
        <v>100</v>
      </c>
      <c r="I19" s="118"/>
      <c r="J19" s="126">
        <f t="shared" si="2"/>
        <v>726.2</v>
      </c>
      <c r="K19" s="127">
        <v>413.9</v>
      </c>
      <c r="L19" s="127">
        <v>167.1</v>
      </c>
      <c r="M19" s="127">
        <v>145.2</v>
      </c>
      <c r="N19" s="123">
        <v>641.6</v>
      </c>
      <c r="O19" s="126">
        <v>301.6</v>
      </c>
      <c r="P19" s="126">
        <v>211.7</v>
      </c>
      <c r="Q19" s="127">
        <v>128.3</v>
      </c>
      <c r="R19" s="126">
        <f t="shared" si="0"/>
        <v>564.5</v>
      </c>
      <c r="S19" s="127">
        <v>265.3</v>
      </c>
      <c r="T19" s="127">
        <v>186.3</v>
      </c>
      <c r="U19" s="127">
        <v>112.9</v>
      </c>
      <c r="V19" s="123">
        <v>455.1</v>
      </c>
      <c r="W19" s="127">
        <v>213.9</v>
      </c>
      <c r="X19" s="127">
        <v>150.2</v>
      </c>
      <c r="Y19" s="127">
        <v>91</v>
      </c>
    </row>
    <row r="20" spans="1:25" ht="12.75">
      <c r="A20" s="123">
        <v>10</v>
      </c>
      <c r="B20" s="125" t="s">
        <v>60</v>
      </c>
      <c r="C20" s="130">
        <v>13830</v>
      </c>
      <c r="D20" s="111" t="e">
        <f>#REF!+C20</f>
        <v>#REF!</v>
      </c>
      <c r="E20" s="137">
        <f t="shared" si="1"/>
        <v>48456.2</v>
      </c>
      <c r="F20" s="126">
        <v>2000</v>
      </c>
      <c r="G20" s="118"/>
      <c r="H20" s="118"/>
      <c r="I20" s="127">
        <v>2000</v>
      </c>
      <c r="J20" s="126">
        <f t="shared" si="2"/>
        <v>14132.6</v>
      </c>
      <c r="K20" s="126">
        <v>6642.3</v>
      </c>
      <c r="L20" s="126">
        <v>4663.8</v>
      </c>
      <c r="M20" s="126">
        <v>2826.5</v>
      </c>
      <c r="N20" s="123">
        <v>12195.5</v>
      </c>
      <c r="O20" s="118">
        <v>4878.2</v>
      </c>
      <c r="P20" s="118">
        <v>4878.2</v>
      </c>
      <c r="Q20" s="127">
        <v>2439.1</v>
      </c>
      <c r="R20" s="126">
        <f t="shared" si="0"/>
        <v>11104.1</v>
      </c>
      <c r="S20" s="126">
        <v>4441.6</v>
      </c>
      <c r="T20" s="126">
        <v>4441.6</v>
      </c>
      <c r="U20" s="127">
        <v>2220.9</v>
      </c>
      <c r="V20" s="123">
        <v>9024</v>
      </c>
      <c r="W20" s="123">
        <v>3609.6</v>
      </c>
      <c r="X20" s="123">
        <v>3609.6</v>
      </c>
      <c r="Y20" s="127">
        <v>1804.8</v>
      </c>
    </row>
    <row r="21" spans="1:25" ht="12.75">
      <c r="A21" s="123">
        <v>11</v>
      </c>
      <c r="B21" s="125" t="s">
        <v>61</v>
      </c>
      <c r="C21" s="130">
        <v>690</v>
      </c>
      <c r="D21" s="111" t="e">
        <f>#REF!+C21</f>
        <v>#REF!</v>
      </c>
      <c r="E21" s="137">
        <f t="shared" si="1"/>
        <v>2320.6</v>
      </c>
      <c r="F21" s="123">
        <v>9.6</v>
      </c>
      <c r="G21" s="118"/>
      <c r="H21" s="118"/>
      <c r="I21" s="118">
        <v>9.6</v>
      </c>
      <c r="J21" s="126">
        <f t="shared" si="2"/>
        <v>741.0999999999999</v>
      </c>
      <c r="K21" s="127">
        <v>422.5</v>
      </c>
      <c r="L21" s="127">
        <v>170.4</v>
      </c>
      <c r="M21" s="127">
        <v>148.2</v>
      </c>
      <c r="N21" s="123">
        <v>575.1</v>
      </c>
      <c r="O21" s="126">
        <v>270.3</v>
      </c>
      <c r="P21" s="126">
        <v>189.8</v>
      </c>
      <c r="Q21" s="127">
        <v>115</v>
      </c>
      <c r="R21" s="126">
        <f t="shared" si="0"/>
        <v>550.8000000000001</v>
      </c>
      <c r="S21" s="127">
        <v>258.8</v>
      </c>
      <c r="T21" s="127">
        <v>181.8</v>
      </c>
      <c r="U21" s="127">
        <v>110.2</v>
      </c>
      <c r="V21" s="123">
        <v>444</v>
      </c>
      <c r="W21" s="127">
        <v>208.7</v>
      </c>
      <c r="X21" s="127">
        <v>146.5</v>
      </c>
      <c r="Y21" s="127">
        <v>88.8</v>
      </c>
    </row>
    <row r="22" spans="1:25" ht="12.75">
      <c r="A22" s="123">
        <v>12</v>
      </c>
      <c r="B22" s="125" t="s">
        <v>62</v>
      </c>
      <c r="C22" s="130">
        <v>3395.7</v>
      </c>
      <c r="D22" s="111" t="e">
        <f>#REF!+C22</f>
        <v>#REF!</v>
      </c>
      <c r="E22" s="137">
        <f t="shared" si="1"/>
        <v>15789.2</v>
      </c>
      <c r="F22" s="123">
        <v>817.7</v>
      </c>
      <c r="G22" s="118">
        <v>698.1</v>
      </c>
      <c r="H22" s="118">
        <v>119.6</v>
      </c>
      <c r="I22" s="118"/>
      <c r="J22" s="126">
        <f t="shared" si="2"/>
        <v>4221.3</v>
      </c>
      <c r="K22" s="127">
        <v>2406.1</v>
      </c>
      <c r="L22" s="127">
        <v>970.9</v>
      </c>
      <c r="M22" s="127">
        <v>844.3</v>
      </c>
      <c r="N22" s="123">
        <v>3653</v>
      </c>
      <c r="O22" s="126">
        <v>1716.9</v>
      </c>
      <c r="P22" s="126">
        <v>1205.5</v>
      </c>
      <c r="Q22" s="127">
        <v>730.6</v>
      </c>
      <c r="R22" s="126">
        <f t="shared" si="0"/>
        <v>3910.2</v>
      </c>
      <c r="S22" s="127">
        <v>1837.8</v>
      </c>
      <c r="T22" s="127">
        <v>1290.4</v>
      </c>
      <c r="U22" s="127">
        <v>782</v>
      </c>
      <c r="V22" s="123">
        <v>3187</v>
      </c>
      <c r="W22" s="127">
        <v>1497.9</v>
      </c>
      <c r="X22" s="127">
        <v>1051.7</v>
      </c>
      <c r="Y22" s="127">
        <v>637.4</v>
      </c>
    </row>
    <row r="23" spans="1:25" ht="12.75">
      <c r="A23" s="123">
        <v>13</v>
      </c>
      <c r="B23" s="125" t="s">
        <v>63</v>
      </c>
      <c r="C23" s="130">
        <v>639.5</v>
      </c>
      <c r="D23" s="111" t="e">
        <f>#REF!+C23</f>
        <v>#REF!</v>
      </c>
      <c r="E23" s="137">
        <f t="shared" si="1"/>
        <v>2465.8</v>
      </c>
      <c r="F23" s="126">
        <v>56</v>
      </c>
      <c r="G23" s="118"/>
      <c r="H23" s="127">
        <v>56</v>
      </c>
      <c r="I23" s="118"/>
      <c r="J23" s="123">
        <f t="shared" si="2"/>
        <v>705.5000000000001</v>
      </c>
      <c r="K23" s="127">
        <v>402.1</v>
      </c>
      <c r="L23" s="127">
        <v>162.3</v>
      </c>
      <c r="M23" s="127">
        <v>141.1</v>
      </c>
      <c r="N23" s="123">
        <v>618.3</v>
      </c>
      <c r="O23" s="126">
        <v>290.6</v>
      </c>
      <c r="P23" s="126">
        <v>204</v>
      </c>
      <c r="Q23" s="127">
        <v>123.7</v>
      </c>
      <c r="R23" s="126">
        <f t="shared" si="0"/>
        <v>597.1</v>
      </c>
      <c r="S23" s="127">
        <v>280.6</v>
      </c>
      <c r="T23" s="127">
        <v>197</v>
      </c>
      <c r="U23" s="127">
        <v>119.5</v>
      </c>
      <c r="V23" s="123">
        <v>488.9</v>
      </c>
      <c r="W23" s="127">
        <v>229.8</v>
      </c>
      <c r="X23" s="127">
        <v>161.3</v>
      </c>
      <c r="Y23" s="127">
        <v>97.8</v>
      </c>
    </row>
    <row r="24" spans="1:25" ht="12.75">
      <c r="A24" s="123">
        <v>14</v>
      </c>
      <c r="B24" s="125" t="s">
        <v>64</v>
      </c>
      <c r="C24" s="130">
        <v>427.8</v>
      </c>
      <c r="D24" s="111" t="e">
        <f>#REF!+C24</f>
        <v>#REF!</v>
      </c>
      <c r="E24" s="137">
        <f t="shared" si="1"/>
        <v>2138.2000000000003</v>
      </c>
      <c r="F24" s="126">
        <v>268</v>
      </c>
      <c r="G24" s="127">
        <v>244</v>
      </c>
      <c r="H24" s="127">
        <v>24</v>
      </c>
      <c r="I24" s="118"/>
      <c r="J24" s="123">
        <f t="shared" si="2"/>
        <v>531</v>
      </c>
      <c r="K24" s="127">
        <v>302.7</v>
      </c>
      <c r="L24" s="127">
        <v>122.1</v>
      </c>
      <c r="M24" s="127">
        <v>106.2</v>
      </c>
      <c r="N24" s="123">
        <v>442.5</v>
      </c>
      <c r="O24" s="126">
        <v>208</v>
      </c>
      <c r="P24" s="126">
        <v>146</v>
      </c>
      <c r="Q24" s="127">
        <v>88.5</v>
      </c>
      <c r="R24" s="126">
        <f t="shared" si="0"/>
        <v>493.90000000000003</v>
      </c>
      <c r="S24" s="127">
        <v>232.1</v>
      </c>
      <c r="T24" s="127">
        <v>163</v>
      </c>
      <c r="U24" s="127">
        <v>98.8</v>
      </c>
      <c r="V24" s="123">
        <v>402.8</v>
      </c>
      <c r="W24" s="127">
        <v>189.3</v>
      </c>
      <c r="X24" s="127">
        <v>132.9</v>
      </c>
      <c r="Y24" s="127">
        <v>80.6</v>
      </c>
    </row>
    <row r="25" spans="1:25" ht="12.75">
      <c r="A25" s="123">
        <v>15</v>
      </c>
      <c r="B25" s="125" t="s">
        <v>65</v>
      </c>
      <c r="C25" s="130">
        <v>1936</v>
      </c>
      <c r="D25" s="111" t="e">
        <f>#REF!+C25</f>
        <v>#REF!</v>
      </c>
      <c r="E25" s="137">
        <f t="shared" si="1"/>
        <v>7697.900000000001</v>
      </c>
      <c r="F25" s="123">
        <v>52.8</v>
      </c>
      <c r="G25" s="118"/>
      <c r="H25" s="118">
        <v>52.8</v>
      </c>
      <c r="I25" s="118"/>
      <c r="J25" s="126">
        <f t="shared" si="2"/>
        <v>2212.3</v>
      </c>
      <c r="K25" s="127">
        <v>1261</v>
      </c>
      <c r="L25" s="127">
        <v>508.8</v>
      </c>
      <c r="M25" s="127">
        <v>442.5</v>
      </c>
      <c r="N25" s="123">
        <v>1933.1</v>
      </c>
      <c r="O25" s="126">
        <v>908.6</v>
      </c>
      <c r="P25" s="126">
        <v>637.9</v>
      </c>
      <c r="Q25" s="127">
        <v>386.6</v>
      </c>
      <c r="R25" s="126">
        <f t="shared" si="0"/>
        <v>1930.2</v>
      </c>
      <c r="S25" s="127">
        <v>907.2</v>
      </c>
      <c r="T25" s="127">
        <v>637</v>
      </c>
      <c r="U25" s="127">
        <v>386</v>
      </c>
      <c r="V25" s="123">
        <v>1569.5</v>
      </c>
      <c r="W25" s="127">
        <v>737.7</v>
      </c>
      <c r="X25" s="127">
        <v>517.9</v>
      </c>
      <c r="Y25" s="127">
        <v>313.9</v>
      </c>
    </row>
    <row r="26" spans="1:25" ht="12.75">
      <c r="A26" s="123">
        <v>16</v>
      </c>
      <c r="B26" s="125" t="s">
        <v>66</v>
      </c>
      <c r="C26" s="130">
        <v>2840</v>
      </c>
      <c r="D26" s="111" t="e">
        <f>#REF!+C26</f>
        <v>#REF!</v>
      </c>
      <c r="E26" s="137">
        <f t="shared" si="1"/>
        <v>10204.300000000001</v>
      </c>
      <c r="F26" s="126">
        <v>77</v>
      </c>
      <c r="G26" s="118"/>
      <c r="H26" s="127">
        <v>25</v>
      </c>
      <c r="I26" s="127">
        <v>52</v>
      </c>
      <c r="J26" s="126">
        <f t="shared" si="2"/>
        <v>3013.1</v>
      </c>
      <c r="K26" s="127">
        <v>1717.5</v>
      </c>
      <c r="L26" s="127">
        <v>693</v>
      </c>
      <c r="M26" s="127">
        <v>602.6</v>
      </c>
      <c r="N26" s="123">
        <v>2650</v>
      </c>
      <c r="O26" s="126">
        <v>1245.5</v>
      </c>
      <c r="P26" s="126">
        <v>874.5</v>
      </c>
      <c r="Q26" s="127">
        <v>530</v>
      </c>
      <c r="R26" s="126">
        <f t="shared" si="0"/>
        <v>2460.1</v>
      </c>
      <c r="S26" s="127">
        <v>1156.2</v>
      </c>
      <c r="T26" s="127">
        <v>811.8</v>
      </c>
      <c r="U26" s="127">
        <v>492.1</v>
      </c>
      <c r="V26" s="123">
        <v>2004.1</v>
      </c>
      <c r="W26" s="127">
        <v>941.9</v>
      </c>
      <c r="X26" s="127">
        <v>661.4</v>
      </c>
      <c r="Y26" s="127">
        <v>400.8</v>
      </c>
    </row>
    <row r="27" spans="1:25" ht="12.75">
      <c r="A27" s="123">
        <v>17</v>
      </c>
      <c r="B27" s="125" t="s">
        <v>97</v>
      </c>
      <c r="C27" s="130">
        <v>621.8</v>
      </c>
      <c r="D27" s="111" t="e">
        <f>#REF!+C27</f>
        <v>#REF!</v>
      </c>
      <c r="E27" s="137">
        <f t="shared" si="1"/>
        <v>2573.5</v>
      </c>
      <c r="F27" s="126">
        <v>115</v>
      </c>
      <c r="G27" s="118"/>
      <c r="H27" s="127">
        <v>25</v>
      </c>
      <c r="I27" s="127">
        <v>90</v>
      </c>
      <c r="J27" s="126">
        <f t="shared" si="2"/>
        <v>712.1</v>
      </c>
      <c r="K27" s="127">
        <v>405.9</v>
      </c>
      <c r="L27" s="127">
        <v>163.8</v>
      </c>
      <c r="M27" s="127">
        <v>142.4</v>
      </c>
      <c r="N27" s="123">
        <v>622.1</v>
      </c>
      <c r="O27" s="126">
        <v>292.4</v>
      </c>
      <c r="P27" s="126">
        <v>205.3</v>
      </c>
      <c r="Q27" s="127">
        <v>124.4</v>
      </c>
      <c r="R27" s="126">
        <f t="shared" si="0"/>
        <v>622.4</v>
      </c>
      <c r="S27" s="127">
        <v>292.5</v>
      </c>
      <c r="T27" s="127">
        <v>205.4</v>
      </c>
      <c r="U27" s="127">
        <v>124.5</v>
      </c>
      <c r="V27" s="123">
        <v>501.9</v>
      </c>
      <c r="W27" s="127">
        <v>235.9</v>
      </c>
      <c r="X27" s="127">
        <v>165.6</v>
      </c>
      <c r="Y27" s="127">
        <v>100.4</v>
      </c>
    </row>
    <row r="28" spans="1:25" ht="12.75">
      <c r="A28" s="123">
        <v>18</v>
      </c>
      <c r="B28" s="125" t="s">
        <v>67</v>
      </c>
      <c r="C28" s="130">
        <v>1367.1</v>
      </c>
      <c r="D28" s="111" t="e">
        <f>#REF!+C28</f>
        <v>#REF!</v>
      </c>
      <c r="E28" s="137">
        <f t="shared" si="1"/>
        <v>6448.599999999999</v>
      </c>
      <c r="F28" s="126">
        <f>G28+H28</f>
        <v>780</v>
      </c>
      <c r="G28" s="118">
        <v>678.3</v>
      </c>
      <c r="H28" s="118">
        <v>101.7</v>
      </c>
      <c r="I28" s="118"/>
      <c r="J28" s="126">
        <f t="shared" si="2"/>
        <v>1618.1</v>
      </c>
      <c r="K28" s="127">
        <v>922.3</v>
      </c>
      <c r="L28" s="127">
        <v>372.2</v>
      </c>
      <c r="M28" s="127">
        <v>323.6</v>
      </c>
      <c r="N28" s="123">
        <v>1409.8</v>
      </c>
      <c r="O28" s="126">
        <v>662.6</v>
      </c>
      <c r="P28" s="126">
        <v>465.2</v>
      </c>
      <c r="Q28" s="127">
        <v>282</v>
      </c>
      <c r="R28" s="126">
        <f t="shared" si="0"/>
        <v>1452.4</v>
      </c>
      <c r="S28" s="127">
        <v>682.6</v>
      </c>
      <c r="T28" s="127">
        <v>479.3</v>
      </c>
      <c r="U28" s="127">
        <v>290.5</v>
      </c>
      <c r="V28" s="123">
        <v>1188.3</v>
      </c>
      <c r="W28" s="127">
        <v>558.5</v>
      </c>
      <c r="X28" s="127">
        <v>392.1</v>
      </c>
      <c r="Y28" s="127">
        <v>237.7</v>
      </c>
    </row>
    <row r="29" spans="1:25" ht="12.75">
      <c r="A29" s="123">
        <v>19</v>
      </c>
      <c r="B29" s="125" t="s">
        <v>68</v>
      </c>
      <c r="C29" s="130">
        <v>6835.5</v>
      </c>
      <c r="D29" s="111" t="e">
        <f>#REF!+C29</f>
        <v>#REF!</v>
      </c>
      <c r="E29" s="137">
        <f t="shared" si="1"/>
        <v>33274.5</v>
      </c>
      <c r="F29" s="126">
        <f>G29+H29</f>
        <v>2655</v>
      </c>
      <c r="G29" s="118">
        <v>2397.7</v>
      </c>
      <c r="H29" s="118">
        <v>257.3</v>
      </c>
      <c r="I29" s="118"/>
      <c r="J29" s="123">
        <f t="shared" si="2"/>
        <v>8509</v>
      </c>
      <c r="K29" s="127">
        <v>4850.1</v>
      </c>
      <c r="L29" s="127">
        <v>1957.1</v>
      </c>
      <c r="M29" s="127">
        <v>1701.8</v>
      </c>
      <c r="N29" s="123">
        <v>7383.9</v>
      </c>
      <c r="O29" s="126">
        <v>3470.4</v>
      </c>
      <c r="P29" s="126">
        <v>2436.7</v>
      </c>
      <c r="Q29" s="127">
        <v>1476.8</v>
      </c>
      <c r="R29" s="126">
        <f t="shared" si="0"/>
        <v>7932.1</v>
      </c>
      <c r="S29" s="127">
        <v>3728.1</v>
      </c>
      <c r="T29" s="127">
        <v>2617.6</v>
      </c>
      <c r="U29" s="127">
        <v>1586.4</v>
      </c>
      <c r="V29" s="123">
        <v>6794.5</v>
      </c>
      <c r="W29" s="127">
        <v>3193.4</v>
      </c>
      <c r="X29" s="127">
        <v>2242.2</v>
      </c>
      <c r="Y29" s="127">
        <v>1358.9</v>
      </c>
    </row>
    <row r="30" spans="1:25" ht="12.75">
      <c r="A30" s="123">
        <v>20</v>
      </c>
      <c r="B30" s="125" t="s">
        <v>69</v>
      </c>
      <c r="C30" s="130">
        <v>3453</v>
      </c>
      <c r="D30" s="111" t="e">
        <f>#REF!+C30</f>
        <v>#REF!</v>
      </c>
      <c r="E30" s="137">
        <f t="shared" si="1"/>
        <v>13015.8</v>
      </c>
      <c r="F30" s="126">
        <v>48</v>
      </c>
      <c r="G30" s="118"/>
      <c r="H30" s="118"/>
      <c r="I30" s="127">
        <v>48</v>
      </c>
      <c r="J30" s="126">
        <f t="shared" si="2"/>
        <v>3771.3999999999996</v>
      </c>
      <c r="K30" s="127">
        <v>2149.7</v>
      </c>
      <c r="L30" s="127">
        <v>867.4</v>
      </c>
      <c r="M30" s="127">
        <v>754.3</v>
      </c>
      <c r="N30" s="123">
        <v>3308.4</v>
      </c>
      <c r="O30" s="126">
        <v>1554.9</v>
      </c>
      <c r="P30" s="126">
        <v>1091.8</v>
      </c>
      <c r="Q30" s="127">
        <v>661.7</v>
      </c>
      <c r="R30" s="126">
        <f t="shared" si="0"/>
        <v>3209.5</v>
      </c>
      <c r="S30" s="127">
        <v>1508.5</v>
      </c>
      <c r="T30" s="127">
        <v>1059.1</v>
      </c>
      <c r="U30" s="127">
        <v>641.9</v>
      </c>
      <c r="V30" s="123">
        <v>2678.5</v>
      </c>
      <c r="W30" s="127">
        <v>1258.9</v>
      </c>
      <c r="X30" s="127">
        <v>883.9</v>
      </c>
      <c r="Y30" s="127">
        <v>535.7</v>
      </c>
    </row>
    <row r="31" spans="1:25" ht="12.75">
      <c r="A31" s="123">
        <v>21</v>
      </c>
      <c r="B31" s="125" t="s">
        <v>70</v>
      </c>
      <c r="C31" s="130">
        <v>48.5</v>
      </c>
      <c r="D31" s="111" t="e">
        <f>#REF!+C31</f>
        <v>#REF!</v>
      </c>
      <c r="E31" s="137">
        <f t="shared" si="1"/>
        <v>787.0999999999999</v>
      </c>
      <c r="F31" s="123">
        <v>102.4</v>
      </c>
      <c r="G31" s="118">
        <v>47.4</v>
      </c>
      <c r="H31" s="127">
        <v>45</v>
      </c>
      <c r="I31" s="127">
        <v>10</v>
      </c>
      <c r="J31" s="126">
        <f t="shared" si="2"/>
        <v>162.1</v>
      </c>
      <c r="K31" s="127">
        <v>92.4</v>
      </c>
      <c r="L31" s="127">
        <v>37.3</v>
      </c>
      <c r="M31" s="127">
        <v>32.4</v>
      </c>
      <c r="N31" s="123">
        <v>133.9</v>
      </c>
      <c r="O31" s="126">
        <v>62.9</v>
      </c>
      <c r="P31" s="126">
        <v>44.2</v>
      </c>
      <c r="Q31" s="127">
        <v>26.8</v>
      </c>
      <c r="R31" s="126">
        <f t="shared" si="0"/>
        <v>211.7</v>
      </c>
      <c r="S31" s="127">
        <v>99.5</v>
      </c>
      <c r="T31" s="127">
        <v>69.9</v>
      </c>
      <c r="U31" s="127">
        <v>42.3</v>
      </c>
      <c r="V31" s="123">
        <v>177</v>
      </c>
      <c r="W31" s="127">
        <v>83.2</v>
      </c>
      <c r="X31" s="127">
        <v>58.4</v>
      </c>
      <c r="Y31" s="127">
        <v>35.4</v>
      </c>
    </row>
    <row r="32" spans="1:25" ht="12.75">
      <c r="A32" s="123">
        <v>22</v>
      </c>
      <c r="B32" s="125" t="s">
        <v>71</v>
      </c>
      <c r="C32" s="130">
        <v>842.3</v>
      </c>
      <c r="D32" s="111" t="e">
        <f>#REF!+C32</f>
        <v>#REF!</v>
      </c>
      <c r="E32" s="137">
        <f t="shared" si="1"/>
        <v>4359</v>
      </c>
      <c r="F32" s="123">
        <f>G32+H32+I32</f>
        <v>263.1</v>
      </c>
      <c r="G32" s="118">
        <v>125.6</v>
      </c>
      <c r="H32" s="118">
        <v>12.5</v>
      </c>
      <c r="I32" s="127">
        <v>125</v>
      </c>
      <c r="J32" s="126">
        <f t="shared" si="2"/>
        <v>1118.6000000000001</v>
      </c>
      <c r="K32" s="127">
        <v>637.6</v>
      </c>
      <c r="L32" s="127">
        <v>257.3</v>
      </c>
      <c r="M32" s="127">
        <v>223.7</v>
      </c>
      <c r="N32" s="123">
        <v>965.9</v>
      </c>
      <c r="O32" s="126">
        <v>454</v>
      </c>
      <c r="P32" s="126">
        <v>318.7</v>
      </c>
      <c r="Q32" s="127">
        <v>193.2</v>
      </c>
      <c r="R32" s="126">
        <f t="shared" si="0"/>
        <v>1132</v>
      </c>
      <c r="S32" s="127">
        <v>532</v>
      </c>
      <c r="T32" s="127">
        <v>373.6</v>
      </c>
      <c r="U32" s="127">
        <v>226.4</v>
      </c>
      <c r="V32" s="123">
        <v>879.4</v>
      </c>
      <c r="W32" s="127">
        <v>413.3</v>
      </c>
      <c r="X32" s="127">
        <v>290.2</v>
      </c>
      <c r="Y32" s="127">
        <v>175.9</v>
      </c>
    </row>
    <row r="33" spans="1:25" ht="12.75">
      <c r="A33" s="123">
        <v>23</v>
      </c>
      <c r="B33" s="125" t="s">
        <v>72</v>
      </c>
      <c r="C33" s="130">
        <v>1221.6</v>
      </c>
      <c r="D33" s="111" t="e">
        <f>#REF!+C33</f>
        <v>#REF!</v>
      </c>
      <c r="E33" s="137">
        <f t="shared" si="1"/>
        <v>5173.3</v>
      </c>
      <c r="F33" s="126">
        <f>G33+H33</f>
        <v>471</v>
      </c>
      <c r="G33" s="118">
        <v>408.3</v>
      </c>
      <c r="H33" s="118">
        <v>62.7</v>
      </c>
      <c r="I33" s="118"/>
      <c r="J33" s="123">
        <f t="shared" si="2"/>
        <v>1355.5</v>
      </c>
      <c r="K33" s="127">
        <v>772.6</v>
      </c>
      <c r="L33" s="127">
        <v>311.8</v>
      </c>
      <c r="M33" s="127">
        <v>271.1</v>
      </c>
      <c r="N33" s="123">
        <v>1187.4</v>
      </c>
      <c r="O33" s="126">
        <v>558.1</v>
      </c>
      <c r="P33" s="126">
        <v>391.8</v>
      </c>
      <c r="Q33" s="127">
        <v>237.5</v>
      </c>
      <c r="R33" s="126">
        <f t="shared" si="0"/>
        <v>1153.3</v>
      </c>
      <c r="S33" s="127">
        <v>542</v>
      </c>
      <c r="T33" s="127">
        <v>380.6</v>
      </c>
      <c r="U33" s="127">
        <v>230.7</v>
      </c>
      <c r="V33" s="123">
        <v>1006.1</v>
      </c>
      <c r="W33" s="127">
        <v>472.9</v>
      </c>
      <c r="X33" s="127">
        <v>332</v>
      </c>
      <c r="Y33" s="127">
        <v>201.2</v>
      </c>
    </row>
    <row r="34" spans="1:25" ht="12.75">
      <c r="A34" s="123">
        <v>24</v>
      </c>
      <c r="B34" s="125" t="s">
        <v>73</v>
      </c>
      <c r="C34" s="130">
        <v>511.6</v>
      </c>
      <c r="D34" s="111" t="e">
        <f>#REF!+C34</f>
        <v>#REF!</v>
      </c>
      <c r="E34" s="137">
        <f t="shared" si="1"/>
        <v>3661.1</v>
      </c>
      <c r="F34" s="126">
        <f>G34+H34</f>
        <v>196</v>
      </c>
      <c r="G34" s="118">
        <v>178.2</v>
      </c>
      <c r="H34" s="118">
        <v>17.8</v>
      </c>
      <c r="I34" s="118"/>
      <c r="J34" s="123">
        <f t="shared" si="2"/>
        <v>920.8</v>
      </c>
      <c r="K34" s="127">
        <v>524.8</v>
      </c>
      <c r="L34" s="127">
        <v>211.8</v>
      </c>
      <c r="M34" s="127">
        <v>184.2</v>
      </c>
      <c r="N34" s="123">
        <v>779.8</v>
      </c>
      <c r="O34" s="126">
        <v>366.5</v>
      </c>
      <c r="P34" s="126">
        <v>257.3</v>
      </c>
      <c r="Q34" s="127">
        <v>156</v>
      </c>
      <c r="R34" s="126">
        <f t="shared" si="0"/>
        <v>1047.8999999999999</v>
      </c>
      <c r="S34" s="127">
        <v>492.5</v>
      </c>
      <c r="T34" s="127">
        <v>345.8</v>
      </c>
      <c r="U34" s="127">
        <v>209.6</v>
      </c>
      <c r="V34" s="123">
        <v>716.6</v>
      </c>
      <c r="W34" s="127">
        <v>336.8</v>
      </c>
      <c r="X34" s="127">
        <v>236.5</v>
      </c>
      <c r="Y34" s="127">
        <v>143.3</v>
      </c>
    </row>
    <row r="35" spans="1:25" ht="12.75">
      <c r="A35" s="123">
        <v>25</v>
      </c>
      <c r="B35" s="125" t="s">
        <v>74</v>
      </c>
      <c r="C35" s="130">
        <v>930</v>
      </c>
      <c r="D35" s="111" t="e">
        <f>#REF!+C35</f>
        <v>#REF!</v>
      </c>
      <c r="E35" s="137">
        <f t="shared" si="1"/>
        <v>5087.599999999999</v>
      </c>
      <c r="F35" s="126">
        <v>48</v>
      </c>
      <c r="G35" s="118"/>
      <c r="H35" s="118"/>
      <c r="I35" s="127">
        <v>48</v>
      </c>
      <c r="J35" s="123">
        <f t="shared" si="2"/>
        <v>1368.9999999999998</v>
      </c>
      <c r="K35" s="127">
        <v>780.3</v>
      </c>
      <c r="L35" s="127">
        <v>314.9</v>
      </c>
      <c r="M35" s="127">
        <v>273.8</v>
      </c>
      <c r="N35" s="123">
        <v>1150.6</v>
      </c>
      <c r="O35" s="126">
        <v>540.8</v>
      </c>
      <c r="P35" s="126">
        <v>379.7</v>
      </c>
      <c r="Q35" s="127">
        <v>230.1</v>
      </c>
      <c r="R35" s="126">
        <f t="shared" si="0"/>
        <v>1397.3000000000002</v>
      </c>
      <c r="S35" s="127">
        <v>656.7</v>
      </c>
      <c r="T35" s="127">
        <v>461.1</v>
      </c>
      <c r="U35" s="127">
        <v>279.5</v>
      </c>
      <c r="V35" s="123">
        <v>1122.7</v>
      </c>
      <c r="W35" s="127">
        <v>527.7</v>
      </c>
      <c r="X35" s="127">
        <v>370.5</v>
      </c>
      <c r="Y35" s="127">
        <v>224.5</v>
      </c>
    </row>
    <row r="36" spans="1:25" ht="12.75">
      <c r="A36" s="123">
        <v>26</v>
      </c>
      <c r="B36" s="125" t="s">
        <v>75</v>
      </c>
      <c r="C36" s="130">
        <v>2174.1</v>
      </c>
      <c r="D36" s="111" t="e">
        <f>#REF!+C36</f>
        <v>#REF!</v>
      </c>
      <c r="E36" s="137">
        <f t="shared" si="1"/>
        <v>9149.8</v>
      </c>
      <c r="F36" s="126">
        <f>G36+H36</f>
        <v>350</v>
      </c>
      <c r="G36" s="127">
        <v>285</v>
      </c>
      <c r="H36" s="127">
        <v>65</v>
      </c>
      <c r="I36" s="118"/>
      <c r="J36" s="123">
        <f t="shared" si="2"/>
        <v>2500.5</v>
      </c>
      <c r="K36" s="127">
        <v>1425.3</v>
      </c>
      <c r="L36" s="127">
        <v>575.1</v>
      </c>
      <c r="M36" s="127">
        <v>500.1</v>
      </c>
      <c r="N36" s="123">
        <v>2183.9</v>
      </c>
      <c r="O36" s="126">
        <v>1026.4</v>
      </c>
      <c r="P36" s="126">
        <v>720.7</v>
      </c>
      <c r="Q36" s="127">
        <v>436.8</v>
      </c>
      <c r="R36" s="126">
        <f t="shared" si="0"/>
        <v>2193.5</v>
      </c>
      <c r="S36" s="127">
        <v>1030.9</v>
      </c>
      <c r="T36" s="127">
        <v>723.9</v>
      </c>
      <c r="U36" s="127">
        <v>438.7</v>
      </c>
      <c r="V36" s="123">
        <v>1921.9</v>
      </c>
      <c r="W36" s="127">
        <v>903.3</v>
      </c>
      <c r="X36" s="127">
        <v>634.2</v>
      </c>
      <c r="Y36" s="127">
        <v>384.4</v>
      </c>
    </row>
    <row r="37" spans="1:25" ht="12.75">
      <c r="A37" s="123">
        <v>27</v>
      </c>
      <c r="B37" s="125" t="s">
        <v>76</v>
      </c>
      <c r="C37" s="130">
        <v>660</v>
      </c>
      <c r="D37" s="111" t="e">
        <f>#REF!+C37</f>
        <v>#REF!</v>
      </c>
      <c r="E37" s="137">
        <f t="shared" si="1"/>
        <v>3186</v>
      </c>
      <c r="F37" s="123">
        <f>G37+H37+I37</f>
        <v>189.3</v>
      </c>
      <c r="G37" s="118">
        <v>39.3</v>
      </c>
      <c r="H37" s="118"/>
      <c r="I37" s="127">
        <v>150</v>
      </c>
      <c r="J37" s="126">
        <f t="shared" si="2"/>
        <v>832.6</v>
      </c>
      <c r="K37" s="127">
        <v>474.6</v>
      </c>
      <c r="L37" s="127">
        <v>191.5</v>
      </c>
      <c r="M37" s="127">
        <v>166.5</v>
      </c>
      <c r="N37" s="123">
        <v>699.7</v>
      </c>
      <c r="O37" s="126">
        <v>328.9</v>
      </c>
      <c r="P37" s="126">
        <v>230.9</v>
      </c>
      <c r="Q37" s="127">
        <v>139.9</v>
      </c>
      <c r="R37" s="126">
        <f t="shared" si="0"/>
        <v>764.4</v>
      </c>
      <c r="S37" s="127">
        <v>359.3</v>
      </c>
      <c r="T37" s="127">
        <v>252.2</v>
      </c>
      <c r="U37" s="127">
        <v>152.9</v>
      </c>
      <c r="V37" s="123">
        <v>700</v>
      </c>
      <c r="W37" s="127">
        <v>329</v>
      </c>
      <c r="X37" s="127">
        <v>231</v>
      </c>
      <c r="Y37" s="127">
        <v>140</v>
      </c>
    </row>
    <row r="38" spans="1:25" ht="12.75">
      <c r="A38" s="123">
        <v>28</v>
      </c>
      <c r="B38" s="125" t="s">
        <v>77</v>
      </c>
      <c r="C38" s="130">
        <v>930</v>
      </c>
      <c r="D38" s="111" t="e">
        <f>#REF!+C38</f>
        <v>#REF!</v>
      </c>
      <c r="E38" s="137">
        <f t="shared" si="1"/>
        <v>3698.2</v>
      </c>
      <c r="F38" s="123">
        <f>G38+H38</f>
        <v>0</v>
      </c>
      <c r="G38" s="118"/>
      <c r="H38" s="118"/>
      <c r="I38" s="118"/>
      <c r="J38" s="123">
        <f t="shared" si="2"/>
        <v>1083.3</v>
      </c>
      <c r="K38" s="127">
        <v>617.6</v>
      </c>
      <c r="L38" s="127">
        <v>249.1</v>
      </c>
      <c r="M38" s="127">
        <v>216.6</v>
      </c>
      <c r="N38" s="123">
        <v>914.3</v>
      </c>
      <c r="O38" s="126">
        <v>429.7</v>
      </c>
      <c r="P38" s="126">
        <v>301.7</v>
      </c>
      <c r="Q38" s="127">
        <v>182.9</v>
      </c>
      <c r="R38" s="126">
        <f t="shared" si="0"/>
        <v>947.4000000000001</v>
      </c>
      <c r="S38" s="127">
        <v>445.3</v>
      </c>
      <c r="T38" s="127">
        <v>312.6</v>
      </c>
      <c r="U38" s="127">
        <v>189.5</v>
      </c>
      <c r="V38" s="123">
        <v>753.2</v>
      </c>
      <c r="W38" s="127">
        <v>354</v>
      </c>
      <c r="X38" s="127">
        <v>248.6</v>
      </c>
      <c r="Y38" s="127">
        <v>150.6</v>
      </c>
    </row>
    <row r="39" spans="1:25" ht="12.75">
      <c r="A39" s="123">
        <v>29</v>
      </c>
      <c r="B39" s="125" t="s">
        <v>98</v>
      </c>
      <c r="C39" s="130">
        <v>405.7</v>
      </c>
      <c r="D39" s="111" t="e">
        <f>#REF!+C39</f>
        <v>#REF!</v>
      </c>
      <c r="E39" s="137">
        <f t="shared" si="1"/>
        <v>1519.9</v>
      </c>
      <c r="F39" s="123">
        <f aca="true" t="shared" si="3" ref="F39:F55">G39+H39+I39</f>
        <v>36.4</v>
      </c>
      <c r="G39" s="118"/>
      <c r="H39" s="127">
        <v>5</v>
      </c>
      <c r="I39" s="118">
        <v>31.4</v>
      </c>
      <c r="J39" s="126">
        <f t="shared" si="2"/>
        <v>437.4</v>
      </c>
      <c r="K39" s="127">
        <v>288.7</v>
      </c>
      <c r="L39" s="127">
        <v>61.2</v>
      </c>
      <c r="M39" s="127">
        <v>87.5</v>
      </c>
      <c r="N39" s="123">
        <v>384.2</v>
      </c>
      <c r="O39" s="127">
        <v>211.3</v>
      </c>
      <c r="P39" s="127">
        <v>96.1</v>
      </c>
      <c r="Q39" s="127">
        <v>76.8</v>
      </c>
      <c r="R39" s="126">
        <f t="shared" si="0"/>
        <v>362.7</v>
      </c>
      <c r="S39" s="127">
        <v>199.5</v>
      </c>
      <c r="T39" s="127">
        <v>90.7</v>
      </c>
      <c r="U39" s="127">
        <v>72.5</v>
      </c>
      <c r="V39" s="123">
        <v>299.2</v>
      </c>
      <c r="W39" s="127">
        <v>164.6</v>
      </c>
      <c r="X39" s="118">
        <v>74.8</v>
      </c>
      <c r="Y39" s="127">
        <v>59.8</v>
      </c>
    </row>
    <row r="40" spans="1:25" ht="12.75">
      <c r="A40" s="123">
        <v>30</v>
      </c>
      <c r="B40" s="125" t="s">
        <v>78</v>
      </c>
      <c r="C40" s="123">
        <v>0</v>
      </c>
      <c r="D40" s="111" t="e">
        <f>#REF!+C40</f>
        <v>#REF!</v>
      </c>
      <c r="E40" s="137">
        <f t="shared" si="1"/>
        <v>176.79999999999998</v>
      </c>
      <c r="F40" s="126">
        <f t="shared" si="3"/>
        <v>32</v>
      </c>
      <c r="G40" s="127">
        <v>32</v>
      </c>
      <c r="H40" s="118"/>
      <c r="I40" s="118"/>
      <c r="J40" s="126">
        <f t="shared" si="2"/>
        <v>30.299999999999997</v>
      </c>
      <c r="K40" s="127">
        <v>20</v>
      </c>
      <c r="L40" s="127">
        <v>4.2</v>
      </c>
      <c r="M40" s="127">
        <v>6.1</v>
      </c>
      <c r="N40" s="123">
        <v>24.2</v>
      </c>
      <c r="O40" s="127">
        <v>13.3</v>
      </c>
      <c r="P40" s="127">
        <v>6.1</v>
      </c>
      <c r="Q40" s="127">
        <v>4.8</v>
      </c>
      <c r="R40" s="126">
        <f t="shared" si="0"/>
        <v>51.2</v>
      </c>
      <c r="S40" s="127">
        <v>28.2</v>
      </c>
      <c r="T40" s="127">
        <v>12.8</v>
      </c>
      <c r="U40" s="127">
        <v>10.2</v>
      </c>
      <c r="V40" s="123">
        <v>39.1</v>
      </c>
      <c r="W40" s="127">
        <v>21.5</v>
      </c>
      <c r="X40" s="127">
        <v>9.8</v>
      </c>
      <c r="Y40" s="127">
        <v>7.8</v>
      </c>
    </row>
    <row r="41" spans="1:25" ht="12.75">
      <c r="A41" s="123">
        <v>31</v>
      </c>
      <c r="B41" s="125" t="s">
        <v>79</v>
      </c>
      <c r="C41" s="123">
        <v>1098.1</v>
      </c>
      <c r="D41" s="111" t="e">
        <f>#REF!+C41</f>
        <v>#REF!</v>
      </c>
      <c r="E41" s="137">
        <f t="shared" si="1"/>
        <v>3708.7</v>
      </c>
      <c r="F41" s="123">
        <f t="shared" si="3"/>
        <v>67.2</v>
      </c>
      <c r="G41" s="118"/>
      <c r="H41" s="118"/>
      <c r="I41" s="118">
        <v>67.2</v>
      </c>
      <c r="J41" s="123">
        <f t="shared" si="2"/>
        <v>1116</v>
      </c>
      <c r="K41" s="127">
        <v>736.6</v>
      </c>
      <c r="L41" s="127">
        <v>156.2</v>
      </c>
      <c r="M41" s="127">
        <v>223.2</v>
      </c>
      <c r="N41" s="123">
        <v>985.5</v>
      </c>
      <c r="O41" s="127">
        <v>542</v>
      </c>
      <c r="P41" s="127">
        <v>246.4</v>
      </c>
      <c r="Q41" s="127">
        <v>197.1</v>
      </c>
      <c r="R41" s="126">
        <f t="shared" si="0"/>
        <v>860.1</v>
      </c>
      <c r="S41" s="127">
        <v>473.1</v>
      </c>
      <c r="T41" s="127">
        <v>215</v>
      </c>
      <c r="U41" s="127">
        <v>172</v>
      </c>
      <c r="V41" s="123">
        <v>679.9</v>
      </c>
      <c r="W41" s="127">
        <v>373.9</v>
      </c>
      <c r="X41" s="127">
        <v>170</v>
      </c>
      <c r="Y41" s="127">
        <v>136</v>
      </c>
    </row>
    <row r="42" spans="1:25" ht="12.75">
      <c r="A42" s="123">
        <v>32</v>
      </c>
      <c r="B42" s="125" t="s">
        <v>80</v>
      </c>
      <c r="C42" s="123">
        <v>0</v>
      </c>
      <c r="D42" s="111" t="e">
        <f>#REF!+C42</f>
        <v>#REF!</v>
      </c>
      <c r="E42" s="137">
        <f t="shared" si="1"/>
        <v>126.29999999999998</v>
      </c>
      <c r="F42" s="123">
        <f t="shared" si="3"/>
        <v>0</v>
      </c>
      <c r="G42" s="118"/>
      <c r="H42" s="118"/>
      <c r="I42" s="118"/>
      <c r="J42" s="126">
        <f t="shared" si="2"/>
        <v>26.799999999999997</v>
      </c>
      <c r="K42" s="127">
        <v>17.7</v>
      </c>
      <c r="L42" s="127">
        <v>3.7</v>
      </c>
      <c r="M42" s="127">
        <v>5.4</v>
      </c>
      <c r="N42" s="123">
        <v>21.5</v>
      </c>
      <c r="O42" s="127">
        <v>11.8</v>
      </c>
      <c r="P42" s="127">
        <v>5.4</v>
      </c>
      <c r="Q42" s="127">
        <v>4.3</v>
      </c>
      <c r="R42" s="126">
        <f t="shared" si="0"/>
        <v>42.9</v>
      </c>
      <c r="S42" s="127">
        <v>23.6</v>
      </c>
      <c r="T42" s="127">
        <v>10.7</v>
      </c>
      <c r="U42" s="127">
        <v>8.6</v>
      </c>
      <c r="V42" s="123">
        <v>35.1</v>
      </c>
      <c r="W42" s="127">
        <v>19.3</v>
      </c>
      <c r="X42" s="127">
        <v>8.8</v>
      </c>
      <c r="Y42" s="127">
        <v>7</v>
      </c>
    </row>
    <row r="43" spans="1:25" ht="12.75">
      <c r="A43" s="123">
        <v>33</v>
      </c>
      <c r="B43" s="125" t="s">
        <v>129</v>
      </c>
      <c r="C43" s="123">
        <v>0</v>
      </c>
      <c r="D43" s="111" t="e">
        <f>#REF!+C43</f>
        <v>#REF!</v>
      </c>
      <c r="E43" s="137">
        <f t="shared" si="1"/>
        <v>121.3</v>
      </c>
      <c r="F43" s="126">
        <f t="shared" si="3"/>
        <v>10</v>
      </c>
      <c r="G43" s="118"/>
      <c r="H43" s="118">
        <v>0.5</v>
      </c>
      <c r="I43" s="118">
        <v>9.5</v>
      </c>
      <c r="J43" s="123">
        <f t="shared" si="2"/>
        <v>26.4</v>
      </c>
      <c r="K43" s="127">
        <v>15</v>
      </c>
      <c r="L43" s="127">
        <v>6.8</v>
      </c>
      <c r="M43" s="127">
        <v>4.6</v>
      </c>
      <c r="N43" s="123">
        <v>18.4</v>
      </c>
      <c r="O43" s="127">
        <v>10.1</v>
      </c>
      <c r="P43" s="127">
        <v>4.6</v>
      </c>
      <c r="Q43" s="127">
        <v>3.7</v>
      </c>
      <c r="R43" s="126">
        <f t="shared" si="0"/>
        <v>36.5</v>
      </c>
      <c r="S43" s="127">
        <v>20.1</v>
      </c>
      <c r="T43" s="127">
        <v>9.1</v>
      </c>
      <c r="U43" s="127">
        <v>7.3</v>
      </c>
      <c r="V43" s="126">
        <v>30</v>
      </c>
      <c r="W43" s="127">
        <v>16.5</v>
      </c>
      <c r="X43" s="127">
        <v>7.5</v>
      </c>
      <c r="Y43" s="127">
        <v>6</v>
      </c>
    </row>
    <row r="44" spans="1:25" ht="12.75">
      <c r="A44" s="123">
        <v>34</v>
      </c>
      <c r="B44" s="125" t="s">
        <v>82</v>
      </c>
      <c r="C44" s="123">
        <v>0</v>
      </c>
      <c r="D44" s="111" t="e">
        <f>#REF!+C44</f>
        <v>#REF!</v>
      </c>
      <c r="E44" s="137">
        <f t="shared" si="1"/>
        <v>0</v>
      </c>
      <c r="F44" s="123">
        <f t="shared" si="3"/>
        <v>0</v>
      </c>
      <c r="G44" s="118"/>
      <c r="H44" s="118"/>
      <c r="I44" s="118"/>
      <c r="J44" s="123">
        <f t="shared" si="2"/>
        <v>0</v>
      </c>
      <c r="K44" s="127">
        <v>0</v>
      </c>
      <c r="L44" s="127">
        <v>0</v>
      </c>
      <c r="M44" s="127">
        <v>0</v>
      </c>
      <c r="N44" s="123">
        <v>0</v>
      </c>
      <c r="O44" s="127">
        <v>0</v>
      </c>
      <c r="P44" s="127">
        <v>0</v>
      </c>
      <c r="Q44" s="127">
        <v>0</v>
      </c>
      <c r="R44" s="126">
        <v>0</v>
      </c>
      <c r="S44" s="127">
        <v>0</v>
      </c>
      <c r="T44" s="127">
        <v>0</v>
      </c>
      <c r="U44" s="127">
        <v>0</v>
      </c>
      <c r="V44" s="123">
        <v>0</v>
      </c>
      <c r="W44" s="127">
        <v>0</v>
      </c>
      <c r="X44" s="127">
        <v>0</v>
      </c>
      <c r="Y44" s="127">
        <v>0</v>
      </c>
    </row>
    <row r="45" spans="1:25" ht="12.75">
      <c r="A45" s="123">
        <v>35</v>
      </c>
      <c r="B45" s="125" t="s">
        <v>83</v>
      </c>
      <c r="C45" s="123">
        <v>8.8</v>
      </c>
      <c r="D45" s="111" t="e">
        <f>#REF!+C45</f>
        <v>#REF!</v>
      </c>
      <c r="E45" s="137">
        <f t="shared" si="1"/>
        <v>75.4</v>
      </c>
      <c r="F45" s="123">
        <f t="shared" si="3"/>
        <v>28.2</v>
      </c>
      <c r="G45" s="118"/>
      <c r="H45" s="118">
        <v>28.2</v>
      </c>
      <c r="I45" s="118"/>
      <c r="J45" s="126">
        <f t="shared" si="2"/>
        <v>10.8</v>
      </c>
      <c r="K45" s="127">
        <v>7.1</v>
      </c>
      <c r="L45" s="127">
        <v>1.5</v>
      </c>
      <c r="M45" s="127">
        <v>2.2</v>
      </c>
      <c r="N45" s="123">
        <v>33.2</v>
      </c>
      <c r="O45" s="127">
        <v>18.3</v>
      </c>
      <c r="P45" s="127">
        <v>8.3</v>
      </c>
      <c r="Q45" s="127">
        <v>6.6</v>
      </c>
      <c r="R45" s="126">
        <v>3.2</v>
      </c>
      <c r="S45" s="127">
        <v>1.8</v>
      </c>
      <c r="T45" s="127">
        <v>0.8</v>
      </c>
      <c r="U45" s="127">
        <v>0.6</v>
      </c>
      <c r="V45" s="123">
        <v>0</v>
      </c>
      <c r="W45" s="127">
        <v>0</v>
      </c>
      <c r="X45" s="127">
        <v>0</v>
      </c>
      <c r="Y45" s="127">
        <v>0</v>
      </c>
    </row>
    <row r="46" spans="1:25" ht="12.75">
      <c r="A46" s="123">
        <v>36</v>
      </c>
      <c r="B46" s="125" t="s">
        <v>84</v>
      </c>
      <c r="C46" s="123">
        <v>0</v>
      </c>
      <c r="D46" s="111" t="e">
        <f>#REF!+C46</f>
        <v>#REF!</v>
      </c>
      <c r="E46" s="137">
        <f t="shared" si="1"/>
        <v>5</v>
      </c>
      <c r="F46" s="123">
        <f t="shared" si="3"/>
        <v>5</v>
      </c>
      <c r="G46" s="118"/>
      <c r="H46" s="118">
        <v>5</v>
      </c>
      <c r="I46" s="118"/>
      <c r="J46" s="123">
        <f t="shared" si="2"/>
        <v>0</v>
      </c>
      <c r="K46" s="127">
        <v>0</v>
      </c>
      <c r="L46" s="127">
        <v>0</v>
      </c>
      <c r="M46" s="127">
        <v>0</v>
      </c>
      <c r="N46" s="123">
        <v>0</v>
      </c>
      <c r="O46" s="127">
        <v>0</v>
      </c>
      <c r="P46" s="127">
        <v>0</v>
      </c>
      <c r="Q46" s="127">
        <v>0</v>
      </c>
      <c r="R46" s="126">
        <v>0</v>
      </c>
      <c r="S46" s="127">
        <v>0</v>
      </c>
      <c r="T46" s="127">
        <v>0</v>
      </c>
      <c r="U46" s="127">
        <v>0</v>
      </c>
      <c r="V46" s="123">
        <v>0</v>
      </c>
      <c r="W46" s="127">
        <v>0</v>
      </c>
      <c r="X46" s="127">
        <v>0</v>
      </c>
      <c r="Y46" s="127">
        <v>0</v>
      </c>
    </row>
    <row r="47" spans="1:25" ht="12.75">
      <c r="A47" s="123">
        <v>37</v>
      </c>
      <c r="B47" s="125" t="s">
        <v>85</v>
      </c>
      <c r="C47" s="123">
        <v>1098.1</v>
      </c>
      <c r="D47" s="111" t="e">
        <f>#REF!+C47</f>
        <v>#REF!</v>
      </c>
      <c r="E47" s="137">
        <f t="shared" si="1"/>
        <v>5140.299999999999</v>
      </c>
      <c r="F47" s="123">
        <f t="shared" si="3"/>
        <v>809.6</v>
      </c>
      <c r="G47" s="118">
        <v>773.6</v>
      </c>
      <c r="H47" s="127">
        <v>36</v>
      </c>
      <c r="I47" s="127"/>
      <c r="J47" s="126">
        <f t="shared" si="2"/>
        <v>1247.4</v>
      </c>
      <c r="K47" s="127">
        <v>823.3</v>
      </c>
      <c r="L47" s="127">
        <v>174.6</v>
      </c>
      <c r="M47" s="127">
        <v>249.5</v>
      </c>
      <c r="N47" s="123">
        <v>1090.5</v>
      </c>
      <c r="O47" s="127">
        <v>599.8</v>
      </c>
      <c r="P47" s="127">
        <v>272.6</v>
      </c>
      <c r="Q47" s="127">
        <v>218.1</v>
      </c>
      <c r="R47" s="126">
        <f>S47+T47+U47</f>
        <v>1082.8999999999999</v>
      </c>
      <c r="S47" s="127">
        <v>595.6</v>
      </c>
      <c r="T47" s="127">
        <v>270.7</v>
      </c>
      <c r="U47" s="127">
        <v>216.6</v>
      </c>
      <c r="V47" s="123">
        <v>909.9</v>
      </c>
      <c r="W47" s="127">
        <v>500.4</v>
      </c>
      <c r="X47" s="127">
        <v>227.5</v>
      </c>
      <c r="Y47" s="127">
        <v>182</v>
      </c>
    </row>
    <row r="48" spans="1:25" ht="12.75">
      <c r="A48" s="123">
        <v>38</v>
      </c>
      <c r="B48" s="125" t="s">
        <v>86</v>
      </c>
      <c r="C48" s="123">
        <v>185.2</v>
      </c>
      <c r="D48" s="111" t="e">
        <f>#REF!+C48</f>
        <v>#REF!</v>
      </c>
      <c r="E48" s="137">
        <f t="shared" si="1"/>
        <v>712.6</v>
      </c>
      <c r="F48" s="126">
        <f t="shared" si="3"/>
        <v>80</v>
      </c>
      <c r="G48" s="118"/>
      <c r="H48" s="127"/>
      <c r="I48" s="127">
        <v>80</v>
      </c>
      <c r="J48" s="126">
        <f t="shared" si="2"/>
        <v>189.2</v>
      </c>
      <c r="K48" s="127">
        <v>124.9</v>
      </c>
      <c r="L48" s="127">
        <v>26.5</v>
      </c>
      <c r="M48" s="127">
        <v>37.8</v>
      </c>
      <c r="N48" s="123">
        <v>167.1</v>
      </c>
      <c r="O48" s="127">
        <v>91.9</v>
      </c>
      <c r="P48" s="127">
        <v>41.8</v>
      </c>
      <c r="Q48" s="127">
        <v>33.4</v>
      </c>
      <c r="R48" s="126">
        <f>S48+T48+U48</f>
        <v>148.7</v>
      </c>
      <c r="S48" s="127">
        <v>81.8</v>
      </c>
      <c r="T48" s="127">
        <v>37.2</v>
      </c>
      <c r="U48" s="127">
        <v>29.7</v>
      </c>
      <c r="V48" s="123">
        <v>127.6</v>
      </c>
      <c r="W48" s="127">
        <v>70.2</v>
      </c>
      <c r="X48" s="127">
        <v>31.9</v>
      </c>
      <c r="Y48" s="127">
        <v>25.5</v>
      </c>
    </row>
    <row r="49" spans="1:25" ht="12.75">
      <c r="A49" s="123">
        <v>39</v>
      </c>
      <c r="B49" s="125" t="s">
        <v>87</v>
      </c>
      <c r="C49" s="123">
        <v>119.1</v>
      </c>
      <c r="D49" s="111" t="e">
        <f>#REF!+C49</f>
        <v>#REF!</v>
      </c>
      <c r="E49" s="137">
        <f t="shared" si="1"/>
        <v>431.29999999999995</v>
      </c>
      <c r="F49" s="123">
        <f t="shared" si="3"/>
        <v>31.4</v>
      </c>
      <c r="G49" s="118"/>
      <c r="H49" s="118">
        <v>31.4</v>
      </c>
      <c r="I49" s="118"/>
      <c r="J49" s="126">
        <f t="shared" si="2"/>
        <v>123.1</v>
      </c>
      <c r="K49" s="127">
        <v>81.3</v>
      </c>
      <c r="L49" s="127">
        <v>17.2</v>
      </c>
      <c r="M49" s="127">
        <v>24.6</v>
      </c>
      <c r="N49" s="123">
        <v>108.5</v>
      </c>
      <c r="O49" s="127">
        <v>59.7</v>
      </c>
      <c r="P49" s="127">
        <v>27.1</v>
      </c>
      <c r="Q49" s="127">
        <v>21.7</v>
      </c>
      <c r="R49" s="126">
        <f>S49+T49+U49</f>
        <v>94.69999999999999</v>
      </c>
      <c r="S49" s="127">
        <v>52.1</v>
      </c>
      <c r="T49" s="127">
        <v>23.7</v>
      </c>
      <c r="U49" s="127">
        <v>18.9</v>
      </c>
      <c r="V49" s="123">
        <v>73.6</v>
      </c>
      <c r="W49" s="127">
        <v>40.5</v>
      </c>
      <c r="X49" s="127">
        <v>18.4</v>
      </c>
      <c r="Y49" s="127">
        <v>14.7</v>
      </c>
    </row>
    <row r="50" spans="1:25" ht="12.75">
      <c r="A50" s="123">
        <v>40</v>
      </c>
      <c r="B50" s="125" t="s">
        <v>88</v>
      </c>
      <c r="C50" s="123">
        <v>0</v>
      </c>
      <c r="D50" s="111" t="e">
        <f>#REF!+C50</f>
        <v>#REF!</v>
      </c>
      <c r="E50" s="137">
        <f t="shared" si="1"/>
        <v>27.9</v>
      </c>
      <c r="F50" s="123">
        <f t="shared" si="3"/>
        <v>0</v>
      </c>
      <c r="G50" s="118"/>
      <c r="H50" s="118"/>
      <c r="I50" s="118"/>
      <c r="J50" s="123">
        <f t="shared" si="2"/>
        <v>4.5</v>
      </c>
      <c r="K50" s="127">
        <v>3</v>
      </c>
      <c r="L50" s="127">
        <v>0.6</v>
      </c>
      <c r="M50" s="127">
        <v>0.9</v>
      </c>
      <c r="N50" s="123">
        <v>3.2</v>
      </c>
      <c r="O50" s="127">
        <f>N50*0.55</f>
        <v>1.7600000000000002</v>
      </c>
      <c r="P50" s="127">
        <f>N50*0.25</f>
        <v>0.8</v>
      </c>
      <c r="Q50" s="127">
        <f>N50*0.2</f>
        <v>0.6400000000000001</v>
      </c>
      <c r="R50" s="126">
        <v>7.1</v>
      </c>
      <c r="S50" s="127">
        <v>3.9</v>
      </c>
      <c r="T50" s="127">
        <v>1.8</v>
      </c>
      <c r="U50" s="127">
        <v>1.4</v>
      </c>
      <c r="V50" s="123">
        <v>13.1</v>
      </c>
      <c r="W50" s="127">
        <f>V50*0.55</f>
        <v>7.205</v>
      </c>
      <c r="X50" s="127">
        <v>3.3</v>
      </c>
      <c r="Y50" s="127">
        <v>2.6</v>
      </c>
    </row>
    <row r="51" spans="1:25" ht="12.75">
      <c r="A51" s="123">
        <v>41</v>
      </c>
      <c r="B51" s="125" t="s">
        <v>89</v>
      </c>
      <c r="C51" s="123">
        <v>0</v>
      </c>
      <c r="D51" s="111" t="e">
        <f>#REF!+C51</f>
        <v>#REF!</v>
      </c>
      <c r="E51" s="137">
        <f t="shared" si="1"/>
        <v>0</v>
      </c>
      <c r="F51" s="123">
        <f t="shared" si="3"/>
        <v>0</v>
      </c>
      <c r="G51" s="118"/>
      <c r="H51" s="118"/>
      <c r="I51" s="118"/>
      <c r="J51" s="123">
        <f t="shared" si="2"/>
        <v>0</v>
      </c>
      <c r="K51" s="127">
        <v>0</v>
      </c>
      <c r="L51" s="127">
        <v>0</v>
      </c>
      <c r="M51" s="127">
        <v>0</v>
      </c>
      <c r="N51" s="123">
        <v>0</v>
      </c>
      <c r="O51" s="127">
        <v>0</v>
      </c>
      <c r="P51" s="127">
        <v>0</v>
      </c>
      <c r="Q51" s="127">
        <v>0</v>
      </c>
      <c r="R51" s="126">
        <v>0</v>
      </c>
      <c r="S51" s="127">
        <v>0</v>
      </c>
      <c r="T51" s="127">
        <v>0</v>
      </c>
      <c r="U51" s="127">
        <v>0</v>
      </c>
      <c r="V51" s="123">
        <v>0</v>
      </c>
      <c r="W51" s="127">
        <v>0</v>
      </c>
      <c r="X51" s="127">
        <v>0</v>
      </c>
      <c r="Y51" s="127">
        <v>0</v>
      </c>
    </row>
    <row r="52" spans="1:25" ht="12.75">
      <c r="A52" s="123">
        <v>42</v>
      </c>
      <c r="B52" s="125" t="s">
        <v>99</v>
      </c>
      <c r="C52" s="123">
        <v>908.5</v>
      </c>
      <c r="D52" s="111" t="e">
        <f>#REF!+C52</f>
        <v>#REF!</v>
      </c>
      <c r="E52" s="137">
        <f t="shared" si="1"/>
        <v>4453.8</v>
      </c>
      <c r="F52" s="126">
        <f t="shared" si="3"/>
        <v>704</v>
      </c>
      <c r="G52" s="118"/>
      <c r="H52" s="127">
        <v>36</v>
      </c>
      <c r="I52" s="127">
        <v>668</v>
      </c>
      <c r="J52" s="126">
        <f t="shared" si="2"/>
        <v>1071.2</v>
      </c>
      <c r="K52" s="127">
        <v>707</v>
      </c>
      <c r="L52" s="127">
        <v>150</v>
      </c>
      <c r="M52" s="127">
        <v>214.2</v>
      </c>
      <c r="N52" s="123">
        <v>933.6</v>
      </c>
      <c r="O52" s="127">
        <v>513.5</v>
      </c>
      <c r="P52" s="127">
        <v>233.4</v>
      </c>
      <c r="Q52" s="127">
        <v>186.7</v>
      </c>
      <c r="R52" s="126">
        <f>S52+T52+U52</f>
        <v>958.6000000000001</v>
      </c>
      <c r="S52" s="127">
        <v>527.2</v>
      </c>
      <c r="T52" s="127">
        <v>239.7</v>
      </c>
      <c r="U52" s="127">
        <v>191.7</v>
      </c>
      <c r="V52" s="123">
        <v>786.4</v>
      </c>
      <c r="W52" s="127">
        <v>432.5</v>
      </c>
      <c r="X52" s="127">
        <v>196.6</v>
      </c>
      <c r="Y52" s="127">
        <v>157.3</v>
      </c>
    </row>
    <row r="53" spans="1:25" ht="12.75">
      <c r="A53" s="123">
        <v>43</v>
      </c>
      <c r="B53" s="125" t="s">
        <v>90</v>
      </c>
      <c r="C53" s="123">
        <v>132.3</v>
      </c>
      <c r="D53" s="111" t="e">
        <f>#REF!+C53</f>
        <v>#REF!</v>
      </c>
      <c r="E53" s="137">
        <f t="shared" si="1"/>
        <v>498.6</v>
      </c>
      <c r="F53" s="126">
        <f t="shared" si="3"/>
        <v>32</v>
      </c>
      <c r="G53" s="127">
        <v>32</v>
      </c>
      <c r="H53" s="118"/>
      <c r="I53" s="118"/>
      <c r="J53" s="126">
        <f t="shared" si="2"/>
        <v>142.20000000000002</v>
      </c>
      <c r="K53" s="127">
        <v>93.9</v>
      </c>
      <c r="L53" s="127">
        <v>19.9</v>
      </c>
      <c r="M53" s="127">
        <v>28.4</v>
      </c>
      <c r="N53" s="123">
        <v>124.9</v>
      </c>
      <c r="O53" s="127">
        <v>68.7</v>
      </c>
      <c r="P53" s="127">
        <v>31.2</v>
      </c>
      <c r="Q53" s="127">
        <v>25</v>
      </c>
      <c r="R53" s="126">
        <f>S53+T53+U53</f>
        <v>117.6</v>
      </c>
      <c r="S53" s="126">
        <v>64.7</v>
      </c>
      <c r="T53" s="126">
        <v>29.4</v>
      </c>
      <c r="U53" s="126">
        <v>23.5</v>
      </c>
      <c r="V53" s="123">
        <v>81.9</v>
      </c>
      <c r="W53" s="127">
        <v>45</v>
      </c>
      <c r="X53" s="127">
        <v>20.5</v>
      </c>
      <c r="Y53" s="127">
        <v>16.4</v>
      </c>
    </row>
    <row r="54" spans="1:25" ht="12.75">
      <c r="A54" s="123">
        <v>44</v>
      </c>
      <c r="B54" s="125" t="s">
        <v>91</v>
      </c>
      <c r="C54" s="123">
        <v>0</v>
      </c>
      <c r="D54" s="111" t="e">
        <f>#REF!+C54</f>
        <v>#REF!</v>
      </c>
      <c r="E54" s="137">
        <f t="shared" si="1"/>
        <v>7</v>
      </c>
      <c r="F54" s="126">
        <f t="shared" si="3"/>
        <v>7</v>
      </c>
      <c r="G54" s="118"/>
      <c r="H54" s="118"/>
      <c r="I54" s="127">
        <v>7</v>
      </c>
      <c r="J54" s="123">
        <f t="shared" si="2"/>
        <v>0</v>
      </c>
      <c r="K54" s="127">
        <v>0</v>
      </c>
      <c r="L54" s="127">
        <v>0</v>
      </c>
      <c r="M54" s="127">
        <v>0</v>
      </c>
      <c r="N54" s="123">
        <v>0</v>
      </c>
      <c r="O54" s="127">
        <v>0</v>
      </c>
      <c r="P54" s="127">
        <v>0</v>
      </c>
      <c r="Q54" s="127">
        <v>0</v>
      </c>
      <c r="R54" s="126">
        <v>0</v>
      </c>
      <c r="S54" s="127">
        <v>0</v>
      </c>
      <c r="T54" s="127">
        <v>0</v>
      </c>
      <c r="U54" s="127">
        <v>0</v>
      </c>
      <c r="V54" s="123">
        <v>0</v>
      </c>
      <c r="W54" s="127">
        <v>0</v>
      </c>
      <c r="X54" s="127">
        <v>0</v>
      </c>
      <c r="Y54" s="127">
        <v>0</v>
      </c>
    </row>
    <row r="55" spans="1:25" ht="13.5" thickBot="1">
      <c r="A55" s="131">
        <v>45</v>
      </c>
      <c r="B55" s="132" t="s">
        <v>92</v>
      </c>
      <c r="C55" s="130">
        <v>176.4</v>
      </c>
      <c r="D55" s="111" t="e">
        <f>#REF!+C55</f>
        <v>#REF!</v>
      </c>
      <c r="E55" s="137">
        <f t="shared" si="1"/>
        <v>848.5999999999999</v>
      </c>
      <c r="F55" s="123">
        <f t="shared" si="3"/>
        <v>12.8</v>
      </c>
      <c r="G55" s="118"/>
      <c r="H55" s="118"/>
      <c r="I55" s="118">
        <v>12.8</v>
      </c>
      <c r="J55" s="123">
        <f t="shared" si="2"/>
        <v>226.5</v>
      </c>
      <c r="K55" s="127">
        <v>149.5</v>
      </c>
      <c r="L55" s="127">
        <v>31.7</v>
      </c>
      <c r="M55" s="127">
        <v>45.3</v>
      </c>
      <c r="N55" s="123">
        <v>190.1</v>
      </c>
      <c r="O55" s="127">
        <v>104.6</v>
      </c>
      <c r="P55" s="127">
        <v>47.5</v>
      </c>
      <c r="Q55" s="127">
        <v>38</v>
      </c>
      <c r="R55" s="126">
        <f>S55+T55+U55</f>
        <v>230</v>
      </c>
      <c r="S55" s="127">
        <v>126.5</v>
      </c>
      <c r="T55" s="127">
        <v>57.5</v>
      </c>
      <c r="U55" s="127">
        <v>46</v>
      </c>
      <c r="V55" s="123">
        <v>189.2</v>
      </c>
      <c r="W55" s="127">
        <v>104.1</v>
      </c>
      <c r="X55" s="127">
        <v>47.3</v>
      </c>
      <c r="Y55" s="127">
        <v>37.8</v>
      </c>
    </row>
    <row r="56" spans="1:25" s="144" customFormat="1" ht="13.5" thickBot="1">
      <c r="A56" s="138"/>
      <c r="B56" s="133" t="s">
        <v>93</v>
      </c>
      <c r="C56" s="134"/>
      <c r="D56" s="139"/>
      <c r="E56" s="140">
        <f t="shared" si="1"/>
        <v>269785.71729999996</v>
      </c>
      <c r="F56" s="135">
        <f aca="true" t="shared" si="4" ref="F56:L56">SUM(F11:F55)</f>
        <v>16193.9</v>
      </c>
      <c r="G56" s="141">
        <f t="shared" si="4"/>
        <v>8544.1</v>
      </c>
      <c r="H56" s="141">
        <f t="shared" si="4"/>
        <v>4241.3</v>
      </c>
      <c r="I56" s="141">
        <f t="shared" si="4"/>
        <v>3408.5</v>
      </c>
      <c r="J56" s="135">
        <f t="shared" si="4"/>
        <v>74056.51729999999</v>
      </c>
      <c r="K56" s="142">
        <f t="shared" si="4"/>
        <v>41215.5</v>
      </c>
      <c r="L56" s="141">
        <f t="shared" si="4"/>
        <v>18030.399999999994</v>
      </c>
      <c r="M56" s="142">
        <v>14810.6</v>
      </c>
      <c r="N56" s="136">
        <f aca="true" t="shared" si="5" ref="N56:Y56">SUM(N11:N55)</f>
        <v>63477.799999999996</v>
      </c>
      <c r="O56" s="143">
        <f t="shared" si="5"/>
        <v>29307.760000000002</v>
      </c>
      <c r="P56" s="141">
        <f t="shared" si="5"/>
        <v>21474.399999999998</v>
      </c>
      <c r="Q56" s="141">
        <f t="shared" si="5"/>
        <v>12695.64</v>
      </c>
      <c r="R56" s="135">
        <f t="shared" si="5"/>
        <v>64354.599999999984</v>
      </c>
      <c r="S56" s="143">
        <f t="shared" si="5"/>
        <v>29788.999999999993</v>
      </c>
      <c r="T56" s="141">
        <f t="shared" si="5"/>
        <v>21694.699999999993</v>
      </c>
      <c r="U56" s="141">
        <f t="shared" si="5"/>
        <v>12870.900000000001</v>
      </c>
      <c r="V56" s="136">
        <f t="shared" si="5"/>
        <v>51702.89999999999</v>
      </c>
      <c r="W56" s="143">
        <f t="shared" si="5"/>
        <v>23930.005</v>
      </c>
      <c r="X56" s="141">
        <f t="shared" si="5"/>
        <v>17432.404999999995</v>
      </c>
      <c r="Y56" s="141">
        <f t="shared" si="5"/>
        <v>10340.499999999998</v>
      </c>
    </row>
    <row r="57" spans="1:25" ht="12.75">
      <c r="A57" s="91"/>
      <c r="B57" s="92"/>
      <c r="C57" s="93"/>
      <c r="D57" s="1"/>
      <c r="E57" s="1"/>
      <c r="F57" s="14"/>
      <c r="G57" s="13"/>
      <c r="H57" s="13"/>
      <c r="I57" s="13"/>
      <c r="J57" s="14"/>
      <c r="N57" s="14"/>
      <c r="O57" s="86"/>
      <c r="P57" s="13"/>
      <c r="Q57" s="13"/>
      <c r="R57" s="14"/>
      <c r="S57" s="86"/>
      <c r="T57" s="13"/>
      <c r="U57" s="110"/>
      <c r="V57" s="14"/>
      <c r="W57" s="86"/>
      <c r="X57" s="13"/>
      <c r="Y57" s="13"/>
    </row>
    <row r="58" spans="1:23" ht="12.75">
      <c r="A58" s="31"/>
      <c r="B58" s="32"/>
      <c r="C58" s="32"/>
      <c r="F58" s="20"/>
      <c r="G58" s="16"/>
      <c r="H58" s="16"/>
      <c r="I58" s="16"/>
      <c r="J58" s="19"/>
      <c r="K58" s="17"/>
      <c r="N58" s="19"/>
      <c r="O58" s="17"/>
      <c r="S58" s="17"/>
      <c r="W58" s="17"/>
    </row>
    <row r="59" spans="1:23" ht="12.75">
      <c r="A59" s="31"/>
      <c r="B59" s="32"/>
      <c r="C59" s="32"/>
      <c r="F59" s="19"/>
      <c r="G59" s="16"/>
      <c r="H59" s="16"/>
      <c r="I59" s="16"/>
      <c r="J59" s="19"/>
      <c r="K59" s="17"/>
      <c r="N59" s="19"/>
      <c r="O59" s="17"/>
      <c r="S59" s="17"/>
      <c r="W59" s="17"/>
    </row>
    <row r="60" spans="1:23" ht="12.75">
      <c r="A60" s="31"/>
      <c r="B60" s="32"/>
      <c r="C60" s="32"/>
      <c r="F60" s="19"/>
      <c r="G60" s="16"/>
      <c r="H60" s="16"/>
      <c r="I60" s="16"/>
      <c r="J60" s="19"/>
      <c r="K60" s="17"/>
      <c r="N60" s="19"/>
      <c r="O60" s="17"/>
      <c r="S60" s="17"/>
      <c r="W60" s="17"/>
    </row>
    <row r="61" spans="1:23" ht="12.75">
      <c r="A61" s="31"/>
      <c r="B61" s="32"/>
      <c r="C61" s="32"/>
      <c r="F61" s="19"/>
      <c r="G61" s="16"/>
      <c r="H61" s="16"/>
      <c r="I61" s="16"/>
      <c r="J61" s="19"/>
      <c r="K61" s="17"/>
      <c r="N61" s="19"/>
      <c r="O61" s="17"/>
      <c r="S61" s="17"/>
      <c r="W61" s="17"/>
    </row>
    <row r="62" spans="1:23" ht="12.75">
      <c r="A62" s="31"/>
      <c r="B62" s="32"/>
      <c r="C62" s="32"/>
      <c r="F62" s="19"/>
      <c r="G62" s="16"/>
      <c r="H62" s="16"/>
      <c r="I62" s="16"/>
      <c r="J62" s="19"/>
      <c r="K62" s="17"/>
      <c r="N62" s="19"/>
      <c r="O62" s="17"/>
      <c r="S62" s="17"/>
      <c r="W62" s="17"/>
    </row>
    <row r="63" spans="1:19" ht="12.75">
      <c r="A63" s="31"/>
      <c r="B63" s="32"/>
      <c r="C63" s="32"/>
      <c r="F63" s="19"/>
      <c r="G63" s="1"/>
      <c r="H63" s="1"/>
      <c r="I63" s="1"/>
      <c r="J63" s="19"/>
      <c r="N63" s="20"/>
      <c r="S63" s="17"/>
    </row>
    <row r="64" spans="1:14" ht="12.75">
      <c r="A64" s="32"/>
      <c r="B64" s="32"/>
      <c r="C64" s="32"/>
      <c r="F64" s="19"/>
      <c r="G64" s="1"/>
      <c r="H64" s="1"/>
      <c r="I64" s="1"/>
      <c r="J64" s="19"/>
      <c r="N64" s="19"/>
    </row>
    <row r="65" spans="6:15" ht="12.75">
      <c r="F65" s="19"/>
      <c r="G65" s="1"/>
      <c r="H65" s="1"/>
      <c r="I65" s="1"/>
      <c r="J65" s="31" t="s">
        <v>124</v>
      </c>
      <c r="N65" s="31" t="s">
        <v>123</v>
      </c>
      <c r="O65" s="87"/>
    </row>
    <row r="66" spans="6:16" ht="12.75">
      <c r="F66" s="19"/>
      <c r="G66" s="1"/>
      <c r="H66" s="1"/>
      <c r="I66" s="1"/>
      <c r="J66" s="14" t="s">
        <v>120</v>
      </c>
      <c r="K66" s="13"/>
      <c r="L66" s="13"/>
      <c r="N66" s="14" t="s">
        <v>120</v>
      </c>
      <c r="O66" s="13"/>
      <c r="P66" s="13"/>
    </row>
    <row r="67" spans="6:17" ht="12.75">
      <c r="F67" s="19"/>
      <c r="G67" s="1"/>
      <c r="H67" s="1"/>
      <c r="I67" s="1"/>
      <c r="K67" s="89">
        <v>0.57</v>
      </c>
      <c r="L67" s="89">
        <v>0.23</v>
      </c>
      <c r="M67" s="89">
        <v>0.2</v>
      </c>
      <c r="O67" s="89">
        <v>0.57</v>
      </c>
      <c r="P67" s="89">
        <v>0.23</v>
      </c>
      <c r="Q67" s="89">
        <v>0.2</v>
      </c>
    </row>
    <row r="68" spans="6:15" ht="12.75">
      <c r="F68" s="19"/>
      <c r="G68" s="1"/>
      <c r="H68" s="1"/>
      <c r="I68" s="1"/>
      <c r="J68" s="19" t="s">
        <v>121</v>
      </c>
      <c r="K68" s="1"/>
      <c r="L68" s="1"/>
      <c r="N68" s="19" t="s">
        <v>121</v>
      </c>
      <c r="O68" s="1"/>
    </row>
    <row r="69" spans="6:17" ht="12.75">
      <c r="F69" s="19"/>
      <c r="G69" s="1"/>
      <c r="H69" s="1"/>
      <c r="I69" s="1"/>
      <c r="K69" s="89">
        <v>0.47</v>
      </c>
      <c r="L69" s="89">
        <v>0.33</v>
      </c>
      <c r="M69" s="89">
        <v>0.2</v>
      </c>
      <c r="O69" s="89">
        <v>0.47</v>
      </c>
      <c r="P69" s="89">
        <v>0.33</v>
      </c>
      <c r="Q69" s="89">
        <v>0.2</v>
      </c>
    </row>
    <row r="70" spans="6:15" ht="12.75">
      <c r="F70" s="19"/>
      <c r="G70" s="1"/>
      <c r="H70" s="1"/>
      <c r="I70" s="1"/>
      <c r="J70" s="19" t="s">
        <v>122</v>
      </c>
      <c r="K70" s="1"/>
      <c r="L70" s="1"/>
      <c r="M70" s="1"/>
      <c r="N70" s="19" t="s">
        <v>122</v>
      </c>
      <c r="O70" s="1"/>
    </row>
    <row r="71" spans="6:17" ht="12.75">
      <c r="F71" s="19"/>
      <c r="G71" s="1"/>
      <c r="H71" s="1"/>
      <c r="I71" s="1"/>
      <c r="K71" s="89">
        <v>0.66</v>
      </c>
      <c r="L71" s="89">
        <v>0.14</v>
      </c>
      <c r="M71" s="89">
        <v>0.2</v>
      </c>
      <c r="O71" s="89">
        <v>0.66</v>
      </c>
      <c r="P71" s="89">
        <v>0.14</v>
      </c>
      <c r="Q71" s="89">
        <v>0.2</v>
      </c>
    </row>
    <row r="72" spans="6:13" ht="12.75">
      <c r="F72" s="19"/>
      <c r="G72" s="1"/>
      <c r="H72" s="1"/>
      <c r="I72" s="1"/>
      <c r="J72" s="19"/>
      <c r="K72" s="1"/>
      <c r="L72" s="1"/>
      <c r="M72" s="1"/>
    </row>
    <row r="73" spans="6:13" ht="12.75">
      <c r="F73" s="19"/>
      <c r="G73" s="1"/>
      <c r="H73" s="1"/>
      <c r="I73" s="1"/>
      <c r="J73" s="19"/>
      <c r="K73" s="1"/>
      <c r="L73" s="1"/>
      <c r="M73" s="1"/>
    </row>
    <row r="74" spans="6:13" ht="12.75">
      <c r="F74" s="19"/>
      <c r="G74" s="1"/>
      <c r="H74" s="1"/>
      <c r="I74" s="1"/>
      <c r="J74" s="19"/>
      <c r="K74" s="1"/>
      <c r="L74" s="1"/>
      <c r="M74" s="1"/>
    </row>
    <row r="75" spans="6:14" ht="12.75">
      <c r="F75" s="19"/>
      <c r="G75" s="1"/>
      <c r="H75" s="1"/>
      <c r="I75" s="1"/>
      <c r="J75" s="19"/>
      <c r="K75" s="1"/>
      <c r="L75" s="1"/>
      <c r="M75" s="1"/>
      <c r="N75" s="19"/>
    </row>
    <row r="76" spans="6:14" ht="12.75">
      <c r="F76" s="19"/>
      <c r="G76" s="1"/>
      <c r="H76" s="1"/>
      <c r="I76" s="1"/>
      <c r="J76" s="19"/>
      <c r="K76" s="1"/>
      <c r="L76" s="1"/>
      <c r="M76" s="1"/>
      <c r="N76" s="19"/>
    </row>
    <row r="77" spans="6:14" ht="12.75">
      <c r="F77" s="19"/>
      <c r="G77" s="1"/>
      <c r="H77" s="1"/>
      <c r="I77" s="1"/>
      <c r="J77" s="19"/>
      <c r="K77" s="1"/>
      <c r="L77" s="1"/>
      <c r="M77" s="1"/>
      <c r="N77" s="19"/>
    </row>
    <row r="78" spans="6:14" ht="12.75">
      <c r="F78" s="19"/>
      <c r="G78" s="1"/>
      <c r="H78" s="1"/>
      <c r="I78" s="1"/>
      <c r="J78" s="19"/>
      <c r="K78" s="1"/>
      <c r="L78" s="1"/>
      <c r="M78" s="1"/>
      <c r="N78" s="19"/>
    </row>
    <row r="79" spans="6:14" ht="12.75">
      <c r="F79" s="19"/>
      <c r="G79" s="1"/>
      <c r="H79" s="1"/>
      <c r="I79" s="1"/>
      <c r="J79" s="19"/>
      <c r="K79" s="1"/>
      <c r="L79" s="1"/>
      <c r="M79" s="1"/>
      <c r="N79" s="19"/>
    </row>
    <row r="80" spans="6:14" ht="12.75">
      <c r="F80" s="19"/>
      <c r="G80" s="1"/>
      <c r="H80" s="1"/>
      <c r="I80" s="1"/>
      <c r="J80" s="19"/>
      <c r="K80" s="1"/>
      <c r="L80" s="1"/>
      <c r="M80" s="1"/>
      <c r="N80" s="19"/>
    </row>
    <row r="81" spans="6:14" ht="12.75">
      <c r="F81" s="19"/>
      <c r="G81" s="1"/>
      <c r="H81" s="1"/>
      <c r="I81" s="1"/>
      <c r="J81" s="19"/>
      <c r="K81" s="1"/>
      <c r="L81" s="1"/>
      <c r="M81" s="1"/>
      <c r="N81" s="19"/>
    </row>
    <row r="82" spans="6:14" ht="12.75">
      <c r="F82" s="19"/>
      <c r="G82" s="1"/>
      <c r="H82" s="1"/>
      <c r="I82" s="1"/>
      <c r="J82" s="19"/>
      <c r="K82" s="1"/>
      <c r="L82" s="1"/>
      <c r="M82" s="1"/>
      <c r="N82" s="19"/>
    </row>
    <row r="83" spans="6:14" ht="12.75">
      <c r="F83" s="19"/>
      <c r="G83" s="1"/>
      <c r="H83" s="1"/>
      <c r="I83" s="1"/>
      <c r="J83" s="19"/>
      <c r="K83" s="1"/>
      <c r="L83" s="1"/>
      <c r="M83" s="1"/>
      <c r="N83" s="19"/>
    </row>
    <row r="84" spans="6:14" ht="12.75">
      <c r="F84" s="19"/>
      <c r="G84" s="1"/>
      <c r="H84" s="1"/>
      <c r="I84" s="1"/>
      <c r="J84" s="19"/>
      <c r="K84" s="1"/>
      <c r="L84" s="1"/>
      <c r="M84" s="1"/>
      <c r="N84" s="19"/>
    </row>
    <row r="85" spans="6:14" ht="12.75">
      <c r="F85" s="19"/>
      <c r="G85" s="1"/>
      <c r="H85" s="1"/>
      <c r="I85" s="1"/>
      <c r="J85" s="19"/>
      <c r="K85" s="1"/>
      <c r="L85" s="1"/>
      <c r="M85" s="1"/>
      <c r="N85" s="19"/>
    </row>
    <row r="86" spans="6:14" ht="12.75">
      <c r="F86" s="19"/>
      <c r="G86" s="1"/>
      <c r="H86" s="1"/>
      <c r="I86" s="1"/>
      <c r="J86" s="19"/>
      <c r="K86" s="1"/>
      <c r="L86" s="1"/>
      <c r="M86" s="1"/>
      <c r="N86" s="19"/>
    </row>
    <row r="87" spans="6:14" ht="12.75">
      <c r="F87" s="19"/>
      <c r="G87" s="1"/>
      <c r="H87" s="1"/>
      <c r="I87" s="1"/>
      <c r="J87" s="19"/>
      <c r="K87" s="1"/>
      <c r="L87" s="1"/>
      <c r="M87" s="1"/>
      <c r="N87" s="19"/>
    </row>
    <row r="88" spans="6:14" ht="12.75">
      <c r="F88" s="19"/>
      <c r="G88" s="1"/>
      <c r="H88" s="1"/>
      <c r="I88" s="1"/>
      <c r="J88" s="19"/>
      <c r="K88" s="1"/>
      <c r="L88" s="1"/>
      <c r="M88" s="1"/>
      <c r="N88" s="19"/>
    </row>
    <row r="89" spans="6:14" ht="12.75">
      <c r="F89" s="19"/>
      <c r="G89" s="1"/>
      <c r="H89" s="1"/>
      <c r="I89" s="1"/>
      <c r="J89" s="19"/>
      <c r="K89" s="1"/>
      <c r="L89" s="1"/>
      <c r="M89" s="1"/>
      <c r="N89" s="19"/>
    </row>
    <row r="90" spans="6:14" ht="12.75">
      <c r="F90" s="19"/>
      <c r="G90" s="1"/>
      <c r="H90" s="1"/>
      <c r="I90" s="1"/>
      <c r="J90" s="19"/>
      <c r="K90" s="1"/>
      <c r="L90" s="1"/>
      <c r="M90" s="1"/>
      <c r="N90" s="19"/>
    </row>
    <row r="91" spans="6:14" ht="12.75">
      <c r="F91" s="19"/>
      <c r="G91" s="1"/>
      <c r="H91" s="1"/>
      <c r="I91" s="1"/>
      <c r="J91" s="19"/>
      <c r="K91" s="1"/>
      <c r="L91" s="1"/>
      <c r="M91" s="1"/>
      <c r="N91" s="19"/>
    </row>
    <row r="92" spans="6:14" ht="12.75">
      <c r="F92" s="19"/>
      <c r="G92" s="1"/>
      <c r="H92" s="1"/>
      <c r="I92" s="1"/>
      <c r="J92" s="19"/>
      <c r="K92" s="1"/>
      <c r="L92" s="1"/>
      <c r="M92" s="1"/>
      <c r="N92" s="19"/>
    </row>
    <row r="93" spans="6:14" ht="12.75">
      <c r="F93" s="19"/>
      <c r="G93" s="1"/>
      <c r="H93" s="1"/>
      <c r="I93" s="1"/>
      <c r="J93" s="19"/>
      <c r="K93" s="1"/>
      <c r="L93" s="1"/>
      <c r="M93" s="1"/>
      <c r="N93" s="19"/>
    </row>
    <row r="94" spans="6:14" ht="12.75">
      <c r="F94" s="19"/>
      <c r="G94" s="1"/>
      <c r="H94" s="1"/>
      <c r="I94" s="1"/>
      <c r="J94" s="19"/>
      <c r="K94" s="1"/>
      <c r="L94" s="1"/>
      <c r="M94" s="1"/>
      <c r="N94" s="19"/>
    </row>
    <row r="95" spans="6:14" ht="12.75">
      <c r="F95" s="19"/>
      <c r="G95" s="1"/>
      <c r="H95" s="1"/>
      <c r="I95" s="1"/>
      <c r="J95" s="19"/>
      <c r="K95" s="1"/>
      <c r="L95" s="1"/>
      <c r="M95" s="1"/>
      <c r="N95" s="19"/>
    </row>
    <row r="96" spans="6:14" ht="12.75">
      <c r="F96" s="19"/>
      <c r="G96" s="1"/>
      <c r="H96" s="1"/>
      <c r="I96" s="1"/>
      <c r="J96" s="19"/>
      <c r="K96" s="1"/>
      <c r="L96" s="1"/>
      <c r="M96" s="1"/>
      <c r="N96" s="19"/>
    </row>
    <row r="97" spans="6:14" ht="12.75">
      <c r="F97" s="19"/>
      <c r="G97" s="1"/>
      <c r="H97" s="1"/>
      <c r="I97" s="1"/>
      <c r="J97" s="19"/>
      <c r="K97" s="1"/>
      <c r="L97" s="1"/>
      <c r="M97" s="1"/>
      <c r="N97" s="19"/>
    </row>
    <row r="98" spans="6:14" ht="12.75">
      <c r="F98" s="19"/>
      <c r="G98" s="1"/>
      <c r="H98" s="1"/>
      <c r="I98" s="1"/>
      <c r="J98" s="19"/>
      <c r="K98" s="1"/>
      <c r="L98" s="1"/>
      <c r="M98" s="1"/>
      <c r="N98" s="19"/>
    </row>
    <row r="99" spans="6:14" ht="12.75">
      <c r="F99" s="19"/>
      <c r="G99" s="1"/>
      <c r="H99" s="1"/>
      <c r="I99" s="1"/>
      <c r="J99" s="19"/>
      <c r="K99" s="1"/>
      <c r="L99" s="1"/>
      <c r="M99" s="1"/>
      <c r="N99" s="19"/>
    </row>
    <row r="100" spans="6:14" ht="12.75">
      <c r="F100" s="19"/>
      <c r="G100" s="1"/>
      <c r="H100" s="1"/>
      <c r="I100" s="1"/>
      <c r="J100" s="19"/>
      <c r="K100" s="1"/>
      <c r="L100" s="1"/>
      <c r="M100" s="1"/>
      <c r="N100" s="19"/>
    </row>
    <row r="101" spans="6:14" ht="12.75">
      <c r="F101" s="19"/>
      <c r="G101" s="1"/>
      <c r="H101" s="1"/>
      <c r="I101" s="1"/>
      <c r="J101" s="19"/>
      <c r="K101" s="1"/>
      <c r="L101" s="1"/>
      <c r="M101" s="1"/>
      <c r="N101" s="19"/>
    </row>
    <row r="102" spans="6:14" ht="12.75">
      <c r="F102" s="19"/>
      <c r="G102" s="1"/>
      <c r="H102" s="1"/>
      <c r="I102" s="1"/>
      <c r="J102" s="19"/>
      <c r="K102" s="1"/>
      <c r="L102" s="1"/>
      <c r="M102" s="1"/>
      <c r="N102" s="19"/>
    </row>
    <row r="103" spans="6:14" ht="12.75">
      <c r="F103" s="19"/>
      <c r="G103" s="1"/>
      <c r="H103" s="1"/>
      <c r="I103" s="1"/>
      <c r="J103" s="19"/>
      <c r="K103" s="1"/>
      <c r="L103" s="1"/>
      <c r="M103" s="1"/>
      <c r="N103" s="19"/>
    </row>
    <row r="104" spans="6:14" ht="12.75">
      <c r="F104" s="19"/>
      <c r="G104" s="1"/>
      <c r="H104" s="1"/>
      <c r="I104" s="1"/>
      <c r="J104" s="19"/>
      <c r="K104" s="1"/>
      <c r="L104" s="1"/>
      <c r="M104" s="1"/>
      <c r="N104" s="19"/>
    </row>
    <row r="105" spans="6:14" ht="12.75">
      <c r="F105" s="19"/>
      <c r="G105" s="1"/>
      <c r="H105" s="1"/>
      <c r="I105" s="1"/>
      <c r="J105" s="19"/>
      <c r="K105" s="1"/>
      <c r="L105" s="1"/>
      <c r="M105" s="1"/>
      <c r="N105" s="19"/>
    </row>
    <row r="106" spans="6:14" ht="12.75">
      <c r="F106" s="19"/>
      <c r="G106" s="1"/>
      <c r="H106" s="1"/>
      <c r="I106" s="1"/>
      <c r="J106" s="19"/>
      <c r="K106" s="1"/>
      <c r="L106" s="1"/>
      <c r="M106" s="1"/>
      <c r="N106" s="19"/>
    </row>
    <row r="107" spans="6:14" ht="12.75">
      <c r="F107" s="19"/>
      <c r="G107" s="1"/>
      <c r="H107" s="1"/>
      <c r="I107" s="1"/>
      <c r="J107" s="19"/>
      <c r="K107" s="1"/>
      <c r="L107" s="1"/>
      <c r="M107" s="1"/>
      <c r="N107" s="19"/>
    </row>
    <row r="108" spans="6:14" ht="12.75">
      <c r="F108" s="19"/>
      <c r="G108" s="1"/>
      <c r="H108" s="1"/>
      <c r="I108" s="1"/>
      <c r="J108" s="19"/>
      <c r="K108" s="1"/>
      <c r="L108" s="1"/>
      <c r="M108" s="1"/>
      <c r="N108" s="19"/>
    </row>
    <row r="109" spans="6:14" ht="12.75">
      <c r="F109" s="19"/>
      <c r="G109" s="1"/>
      <c r="H109" s="1"/>
      <c r="I109" s="1"/>
      <c r="J109" s="19"/>
      <c r="K109" s="1"/>
      <c r="L109" s="1"/>
      <c r="M109" s="1"/>
      <c r="N109" s="19"/>
    </row>
    <row r="110" spans="6:14" ht="12.75">
      <c r="F110" s="19"/>
      <c r="G110" s="1"/>
      <c r="H110" s="1"/>
      <c r="I110" s="1"/>
      <c r="J110" s="19"/>
      <c r="K110" s="1"/>
      <c r="L110" s="1"/>
      <c r="M110" s="1"/>
      <c r="N110" s="19"/>
    </row>
    <row r="111" spans="6:14" ht="12.75">
      <c r="F111" s="19"/>
      <c r="G111" s="1"/>
      <c r="H111" s="1"/>
      <c r="I111" s="1"/>
      <c r="J111" s="19"/>
      <c r="K111" s="1"/>
      <c r="L111" s="1"/>
      <c r="M111" s="1"/>
      <c r="N111" s="19"/>
    </row>
    <row r="112" spans="6:14" ht="12.75">
      <c r="F112" s="19"/>
      <c r="G112" s="1"/>
      <c r="H112" s="1"/>
      <c r="I112" s="1"/>
      <c r="J112" s="19"/>
      <c r="K112" s="1"/>
      <c r="L112" s="1"/>
      <c r="M112" s="1"/>
      <c r="N112" s="19"/>
    </row>
    <row r="113" spans="6:14" ht="12.75">
      <c r="F113" s="19"/>
      <c r="G113" s="1"/>
      <c r="H113" s="1"/>
      <c r="I113" s="1"/>
      <c r="J113" s="19"/>
      <c r="K113" s="1"/>
      <c r="L113" s="1"/>
      <c r="M113" s="1"/>
      <c r="N113" s="19"/>
    </row>
    <row r="114" spans="6:14" ht="12.75">
      <c r="F114" s="19"/>
      <c r="G114" s="1"/>
      <c r="H114" s="1"/>
      <c r="I114" s="1"/>
      <c r="J114" s="19"/>
      <c r="K114" s="1"/>
      <c r="L114" s="1"/>
      <c r="M114" s="1"/>
      <c r="N114" s="19"/>
    </row>
    <row r="115" spans="6:14" ht="12.75">
      <c r="F115" s="19"/>
      <c r="G115" s="1"/>
      <c r="H115" s="1"/>
      <c r="I115" s="1"/>
      <c r="J115" s="19"/>
      <c r="K115" s="1"/>
      <c r="L115" s="1"/>
      <c r="M115" s="1"/>
      <c r="N115" s="19"/>
    </row>
    <row r="116" spans="6:14" ht="12.75">
      <c r="F116" s="19"/>
      <c r="G116" s="1"/>
      <c r="H116" s="1"/>
      <c r="I116" s="1"/>
      <c r="J116" s="19"/>
      <c r="K116" s="1"/>
      <c r="L116" s="1"/>
      <c r="M116" s="1"/>
      <c r="N116" s="19"/>
    </row>
    <row r="117" spans="6:14" ht="12.75">
      <c r="F117" s="19"/>
      <c r="G117" s="1"/>
      <c r="H117" s="1"/>
      <c r="I117" s="1"/>
      <c r="J117" s="19"/>
      <c r="K117" s="1"/>
      <c r="L117" s="1"/>
      <c r="M117" s="1"/>
      <c r="N117" s="19"/>
    </row>
    <row r="118" spans="6:14" ht="12.75">
      <c r="F118" s="19"/>
      <c r="G118" s="1"/>
      <c r="H118" s="1"/>
      <c r="I118" s="1"/>
      <c r="J118" s="19"/>
      <c r="K118" s="1"/>
      <c r="L118" s="1"/>
      <c r="M118" s="1"/>
      <c r="N118" s="19"/>
    </row>
  </sheetData>
  <sheetProtection/>
  <mergeCells count="21">
    <mergeCell ref="S9:U9"/>
    <mergeCell ref="W9:Y9"/>
    <mergeCell ref="J9:J10"/>
    <mergeCell ref="V9:V10"/>
    <mergeCell ref="F4:W4"/>
    <mergeCell ref="V8:Y8"/>
    <mergeCell ref="F9:F10"/>
    <mergeCell ref="G9:I9"/>
    <mergeCell ref="N9:N10"/>
    <mergeCell ref="O9:Q9"/>
    <mergeCell ref="R9:R10"/>
    <mergeCell ref="E7:E10"/>
    <mergeCell ref="K9:M9"/>
    <mergeCell ref="B7:B10"/>
    <mergeCell ref="A7:A10"/>
    <mergeCell ref="D7:D10"/>
    <mergeCell ref="F7:Y7"/>
    <mergeCell ref="F8:I8"/>
    <mergeCell ref="J8:M8"/>
    <mergeCell ref="N8:Q8"/>
    <mergeCell ref="R8:U8"/>
  </mergeCells>
  <printOptions/>
  <pageMargins left="0.73" right="0.58" top="0.81" bottom="0.1968503937007874" header="0.8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12"/>
  <sheetViews>
    <sheetView zoomScalePageLayoutView="0" workbookViewId="0" topLeftCell="A6">
      <pane xSplit="5" ySplit="3" topLeftCell="R3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R55" sqref="R55"/>
    </sheetView>
  </sheetViews>
  <sheetFormatPr defaultColWidth="9.140625" defaultRowHeight="12.75"/>
  <cols>
    <col min="1" max="1" width="6.00390625" style="0" customWidth="1"/>
    <col min="2" max="2" width="19.57421875" style="0" customWidth="1"/>
    <col min="3" max="3" width="0.13671875" style="0" customWidth="1"/>
    <col min="4" max="4" width="10.8515625" style="0" hidden="1" customWidth="1"/>
    <col min="5" max="5" width="9.140625" style="0" hidden="1" customWidth="1"/>
    <col min="19" max="19" width="12.57421875" style="0" bestFit="1" customWidth="1"/>
    <col min="20" max="21" width="10.57421875" style="0" bestFit="1" customWidth="1"/>
  </cols>
  <sheetData>
    <row r="2" spans="1:5" ht="14.25">
      <c r="A2" s="35"/>
      <c r="B2" s="35"/>
      <c r="C2" s="35"/>
      <c r="D2" s="35"/>
      <c r="E2" t="s">
        <v>115</v>
      </c>
    </row>
    <row r="3" spans="1:4" ht="12.75">
      <c r="A3" s="39"/>
      <c r="B3" s="39"/>
      <c r="C3" s="39"/>
      <c r="D3" s="39"/>
    </row>
    <row r="5" spans="1:25" ht="12.75">
      <c r="A5" s="163" t="s">
        <v>46</v>
      </c>
      <c r="B5" s="163" t="s">
        <v>47</v>
      </c>
      <c r="C5" s="24"/>
      <c r="D5" s="24"/>
      <c r="E5" s="156" t="s">
        <v>109</v>
      </c>
      <c r="F5" s="145" t="s">
        <v>116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</row>
    <row r="6" spans="1:25" ht="21" customHeight="1">
      <c r="A6" s="164"/>
      <c r="B6" s="164"/>
      <c r="C6" s="41" t="s">
        <v>117</v>
      </c>
      <c r="D6" s="41" t="s">
        <v>118</v>
      </c>
      <c r="E6" s="156"/>
      <c r="F6" s="178">
        <v>2010</v>
      </c>
      <c r="G6" s="145"/>
      <c r="H6" s="145"/>
      <c r="I6" s="145"/>
      <c r="J6" s="178">
        <v>2011</v>
      </c>
      <c r="K6" s="145"/>
      <c r="L6" s="145"/>
      <c r="M6" s="145"/>
      <c r="N6" s="178">
        <v>2012</v>
      </c>
      <c r="O6" s="145"/>
      <c r="P6" s="145"/>
      <c r="Q6" s="145"/>
      <c r="R6" s="178">
        <v>2013</v>
      </c>
      <c r="S6" s="145"/>
      <c r="T6" s="145"/>
      <c r="U6" s="145"/>
      <c r="V6" s="178">
        <v>2014</v>
      </c>
      <c r="W6" s="145"/>
      <c r="X6" s="145"/>
      <c r="Y6" s="145"/>
    </row>
    <row r="7" spans="1:25" ht="19.5" customHeight="1">
      <c r="A7" s="165"/>
      <c r="B7" s="165"/>
      <c r="C7" s="25" t="s">
        <v>119</v>
      </c>
      <c r="D7" s="25" t="s">
        <v>119</v>
      </c>
      <c r="E7" s="156"/>
      <c r="F7" s="174" t="s">
        <v>114</v>
      </c>
      <c r="G7" s="145" t="s">
        <v>110</v>
      </c>
      <c r="H7" s="145"/>
      <c r="I7" s="145"/>
      <c r="J7" s="175" t="s">
        <v>114</v>
      </c>
      <c r="K7" s="145" t="s">
        <v>110</v>
      </c>
      <c r="L7" s="145"/>
      <c r="M7" s="145"/>
      <c r="N7" s="176" t="s">
        <v>114</v>
      </c>
      <c r="O7" s="145" t="s">
        <v>110</v>
      </c>
      <c r="P7" s="145"/>
      <c r="Q7" s="145"/>
      <c r="R7" s="177" t="s">
        <v>114</v>
      </c>
      <c r="S7" s="145" t="s">
        <v>110</v>
      </c>
      <c r="T7" s="145"/>
      <c r="U7" s="145"/>
      <c r="V7" s="162" t="s">
        <v>114</v>
      </c>
      <c r="W7" s="145" t="s">
        <v>110</v>
      </c>
      <c r="X7" s="145"/>
      <c r="Y7" s="145"/>
    </row>
    <row r="8" spans="1:25" ht="25.5">
      <c r="A8" s="25"/>
      <c r="B8" s="25"/>
      <c r="C8" s="25"/>
      <c r="D8" s="25"/>
      <c r="E8" s="156"/>
      <c r="F8" s="174"/>
      <c r="G8" s="6" t="s">
        <v>111</v>
      </c>
      <c r="H8" s="6" t="s">
        <v>112</v>
      </c>
      <c r="I8" s="6" t="s">
        <v>113</v>
      </c>
      <c r="J8" s="175"/>
      <c r="K8" s="6" t="s">
        <v>111</v>
      </c>
      <c r="L8" s="6" t="s">
        <v>112</v>
      </c>
      <c r="M8" s="6" t="s">
        <v>113</v>
      </c>
      <c r="N8" s="176"/>
      <c r="O8" s="6" t="s">
        <v>111</v>
      </c>
      <c r="P8" s="6" t="s">
        <v>112</v>
      </c>
      <c r="Q8" s="6" t="s">
        <v>113</v>
      </c>
      <c r="R8" s="177"/>
      <c r="S8" s="6" t="s">
        <v>111</v>
      </c>
      <c r="T8" s="6" t="s">
        <v>112</v>
      </c>
      <c r="U8" s="6" t="s">
        <v>113</v>
      </c>
      <c r="V8" s="162"/>
      <c r="W8" s="6" t="s">
        <v>111</v>
      </c>
      <c r="X8" s="6" t="s">
        <v>112</v>
      </c>
      <c r="Y8" s="6" t="s">
        <v>113</v>
      </c>
    </row>
    <row r="9" spans="1:25" ht="12.75">
      <c r="A9" s="26" t="s">
        <v>48</v>
      </c>
      <c r="B9" s="78" t="s">
        <v>49</v>
      </c>
      <c r="C9" s="26">
        <v>0</v>
      </c>
      <c r="D9" s="26">
        <v>630</v>
      </c>
      <c r="E9" s="1">
        <f>C9+D9</f>
        <v>630</v>
      </c>
      <c r="F9" s="81">
        <v>150</v>
      </c>
      <c r="G9" s="4"/>
      <c r="H9" s="4">
        <v>150</v>
      </c>
      <c r="I9" s="4"/>
      <c r="J9" s="33">
        <f>K9+L9+M9</f>
        <v>630</v>
      </c>
      <c r="K9" s="4">
        <v>359.1</v>
      </c>
      <c r="L9" s="4">
        <v>144.9</v>
      </c>
      <c r="M9" s="4">
        <f>E9*20/100</f>
        <v>126</v>
      </c>
      <c r="N9" s="15">
        <v>510.9</v>
      </c>
      <c r="O9" s="103">
        <f>N9*0.47</f>
        <v>240.12299999999996</v>
      </c>
      <c r="P9" s="104">
        <f>N9*0.33</f>
        <v>168.597</v>
      </c>
      <c r="Q9" s="102">
        <f>N9*0.2</f>
        <v>102.18</v>
      </c>
      <c r="R9" s="82">
        <v>444.1</v>
      </c>
      <c r="S9" s="107">
        <f>R9*0.47</f>
        <v>208.727</v>
      </c>
      <c r="T9" s="106">
        <f>R9*0.33</f>
        <v>146.55300000000003</v>
      </c>
      <c r="U9" s="106">
        <f>R9*0.2</f>
        <v>88.82000000000001</v>
      </c>
      <c r="V9" s="83">
        <v>357.6</v>
      </c>
      <c r="W9" s="23">
        <f>V9*0.47</f>
        <v>168.072</v>
      </c>
      <c r="X9" s="100">
        <f>V9*0.33</f>
        <v>118.00800000000001</v>
      </c>
      <c r="Y9" s="100">
        <f>V9*0.2</f>
        <v>71.52000000000001</v>
      </c>
    </row>
    <row r="10" spans="1:25" ht="12.75">
      <c r="A10" s="26" t="s">
        <v>50</v>
      </c>
      <c r="B10" s="78" t="s">
        <v>51</v>
      </c>
      <c r="C10" s="79">
        <v>370.5</v>
      </c>
      <c r="D10" s="79">
        <v>2580</v>
      </c>
      <c r="E10" s="1">
        <f>C10+D10</f>
        <v>2950.5</v>
      </c>
      <c r="F10" s="81">
        <v>0</v>
      </c>
      <c r="G10" s="4"/>
      <c r="H10" s="4"/>
      <c r="I10" s="4"/>
      <c r="J10" s="33">
        <f aca="true" t="shared" si="0" ref="J10:J53">K10+L10+M10</f>
        <v>2950.5</v>
      </c>
      <c r="K10" s="23">
        <v>1681.8</v>
      </c>
      <c r="L10" s="23">
        <v>678.6</v>
      </c>
      <c r="M10" s="23">
        <f aca="true" t="shared" si="1" ref="M10:M53">E10*20/100</f>
        <v>590.1</v>
      </c>
      <c r="N10" s="15">
        <v>2407.2</v>
      </c>
      <c r="O10" s="103">
        <f aca="true" t="shared" si="2" ref="O10:O17">N10*0.47</f>
        <v>1131.3839999999998</v>
      </c>
      <c r="P10" s="104">
        <f aca="true" t="shared" si="3" ref="P10:P17">N10*0.33</f>
        <v>794.376</v>
      </c>
      <c r="Q10" s="102">
        <f aca="true" t="shared" si="4" ref="Q10:Q53">N10*0.2</f>
        <v>481.44</v>
      </c>
      <c r="R10" s="82">
        <v>2472.9</v>
      </c>
      <c r="S10" s="107">
        <f aca="true" t="shared" si="5" ref="S10:S17">R10*0.47</f>
        <v>1162.263</v>
      </c>
      <c r="T10" s="106">
        <f aca="true" t="shared" si="6" ref="T10:T17">R10*0.33</f>
        <v>816.057</v>
      </c>
      <c r="U10" s="106">
        <f aca="true" t="shared" si="7" ref="U10:U53">R10*0.2</f>
        <v>494.58000000000004</v>
      </c>
      <c r="V10" s="83">
        <v>1987</v>
      </c>
      <c r="W10" s="23">
        <f aca="true" t="shared" si="8" ref="W10:W17">V10*0.47</f>
        <v>933.89</v>
      </c>
      <c r="X10" s="100">
        <f aca="true" t="shared" si="9" ref="X10:X17">V10*0.33</f>
        <v>655.71</v>
      </c>
      <c r="Y10" s="100">
        <f aca="true" t="shared" si="10" ref="Y10:Y53">V10*0.2</f>
        <v>397.40000000000003</v>
      </c>
    </row>
    <row r="11" spans="1:25" ht="12.75">
      <c r="A11" s="26" t="s">
        <v>52</v>
      </c>
      <c r="B11" s="78" t="s">
        <v>53</v>
      </c>
      <c r="C11" s="26">
        <v>29.3</v>
      </c>
      <c r="D11" s="26">
        <v>0</v>
      </c>
      <c r="E11" s="1">
        <f aca="true" t="shared" si="11" ref="E11:E53">C11+D11</f>
        <v>29.3</v>
      </c>
      <c r="F11" s="81">
        <f>G11+H11</f>
        <v>79.1</v>
      </c>
      <c r="G11" s="4">
        <v>58</v>
      </c>
      <c r="H11" s="4">
        <v>21.1</v>
      </c>
      <c r="I11" s="4"/>
      <c r="J11" s="88">
        <f t="shared" si="0"/>
        <v>29.259999999999998</v>
      </c>
      <c r="K11" s="23">
        <v>16.7</v>
      </c>
      <c r="L11" s="23">
        <v>6.7</v>
      </c>
      <c r="M11" s="23">
        <f t="shared" si="1"/>
        <v>5.86</v>
      </c>
      <c r="N11" s="15">
        <v>23.4</v>
      </c>
      <c r="O11" s="103">
        <f t="shared" si="2"/>
        <v>10.998</v>
      </c>
      <c r="P11" s="104">
        <f t="shared" si="3"/>
        <v>7.7219999999999995</v>
      </c>
      <c r="Q11" s="102">
        <f t="shared" si="4"/>
        <v>4.68</v>
      </c>
      <c r="R11" s="82">
        <v>46.8</v>
      </c>
      <c r="S11" s="107">
        <f t="shared" si="5"/>
        <v>21.996</v>
      </c>
      <c r="T11" s="106">
        <f t="shared" si="6"/>
        <v>15.443999999999999</v>
      </c>
      <c r="U11" s="106">
        <f t="shared" si="7"/>
        <v>9.36</v>
      </c>
      <c r="V11" s="83">
        <v>38</v>
      </c>
      <c r="W11" s="23">
        <f t="shared" si="8"/>
        <v>17.86</v>
      </c>
      <c r="X11" s="100">
        <f t="shared" si="9"/>
        <v>12.540000000000001</v>
      </c>
      <c r="Y11" s="100">
        <f t="shared" si="10"/>
        <v>7.6000000000000005</v>
      </c>
    </row>
    <row r="12" spans="1:25" ht="12.75">
      <c r="A12" s="26" t="s">
        <v>54</v>
      </c>
      <c r="B12" s="78" t="s">
        <v>55</v>
      </c>
      <c r="C12" s="79">
        <v>1342.2</v>
      </c>
      <c r="D12" s="79">
        <v>8040</v>
      </c>
      <c r="E12" s="1">
        <f t="shared" si="11"/>
        <v>9382.2</v>
      </c>
      <c r="F12" s="81">
        <f>G12+H12</f>
        <v>3610.4</v>
      </c>
      <c r="G12" s="4">
        <v>2256</v>
      </c>
      <c r="H12" s="4">
        <v>1354.4</v>
      </c>
      <c r="I12" s="4"/>
      <c r="J12" s="88">
        <f t="shared" si="0"/>
        <v>9382.24</v>
      </c>
      <c r="K12" s="23">
        <v>5347.9</v>
      </c>
      <c r="L12" s="23">
        <v>2157.9</v>
      </c>
      <c r="M12" s="23">
        <f t="shared" si="1"/>
        <v>1876.44</v>
      </c>
      <c r="N12" s="15">
        <v>7913.7</v>
      </c>
      <c r="O12" s="103">
        <f t="shared" si="2"/>
        <v>3719.439</v>
      </c>
      <c r="P12" s="104">
        <f t="shared" si="3"/>
        <v>2611.521</v>
      </c>
      <c r="Q12" s="102">
        <f t="shared" si="4"/>
        <v>1582.74</v>
      </c>
      <c r="R12" s="82">
        <v>8357.5</v>
      </c>
      <c r="S12" s="107">
        <f t="shared" si="5"/>
        <v>3928.0249999999996</v>
      </c>
      <c r="T12" s="106">
        <f t="shared" si="6"/>
        <v>2757.975</v>
      </c>
      <c r="U12" s="106">
        <f t="shared" si="7"/>
        <v>1671.5</v>
      </c>
      <c r="V12" s="83">
        <v>5718.5</v>
      </c>
      <c r="W12" s="23">
        <f t="shared" si="8"/>
        <v>2687.6949999999997</v>
      </c>
      <c r="X12" s="100">
        <f t="shared" si="9"/>
        <v>1887.105</v>
      </c>
      <c r="Y12" s="100">
        <f t="shared" si="10"/>
        <v>1143.7</v>
      </c>
    </row>
    <row r="13" spans="1:25" ht="12.75">
      <c r="A13" s="26">
        <v>5</v>
      </c>
      <c r="B13" s="78" t="s">
        <v>56</v>
      </c>
      <c r="C13" s="79">
        <v>169.1</v>
      </c>
      <c r="D13" s="79">
        <v>1314.2</v>
      </c>
      <c r="E13" s="1">
        <f t="shared" si="11"/>
        <v>1483.3</v>
      </c>
      <c r="F13" s="81">
        <v>668</v>
      </c>
      <c r="G13" s="4"/>
      <c r="H13" s="4">
        <v>668</v>
      </c>
      <c r="I13" s="4"/>
      <c r="J13" s="88">
        <f t="shared" si="0"/>
        <v>1483.26</v>
      </c>
      <c r="K13" s="23">
        <v>845.5</v>
      </c>
      <c r="L13" s="23">
        <v>341.1</v>
      </c>
      <c r="M13" s="23">
        <f t="shared" si="1"/>
        <v>296.66</v>
      </c>
      <c r="N13" s="15">
        <v>1245.3</v>
      </c>
      <c r="O13" s="103">
        <f t="shared" si="2"/>
        <v>585.2909999999999</v>
      </c>
      <c r="P13" s="104">
        <f t="shared" si="3"/>
        <v>410.949</v>
      </c>
      <c r="Q13" s="102">
        <f t="shared" si="4"/>
        <v>249.06</v>
      </c>
      <c r="R13" s="82">
        <v>1280.8</v>
      </c>
      <c r="S13" s="107">
        <f t="shared" si="5"/>
        <v>601.976</v>
      </c>
      <c r="T13" s="106">
        <f t="shared" si="6"/>
        <v>422.664</v>
      </c>
      <c r="U13" s="106">
        <f t="shared" si="7"/>
        <v>256.16</v>
      </c>
      <c r="V13" s="83">
        <v>1032.5</v>
      </c>
      <c r="W13" s="23">
        <f t="shared" si="8"/>
        <v>485.275</v>
      </c>
      <c r="X13" s="100">
        <f t="shared" si="9"/>
        <v>340.725</v>
      </c>
      <c r="Y13" s="100">
        <f t="shared" si="10"/>
        <v>206.5</v>
      </c>
    </row>
    <row r="14" spans="1:25" ht="12.75">
      <c r="A14" s="26">
        <v>6</v>
      </c>
      <c r="B14" s="78" t="s">
        <v>57</v>
      </c>
      <c r="C14" s="79">
        <v>196.9</v>
      </c>
      <c r="D14" s="79">
        <v>1590</v>
      </c>
      <c r="E14" s="1">
        <f t="shared" si="11"/>
        <v>1786.9</v>
      </c>
      <c r="F14" s="81">
        <f>G14+H14</f>
        <v>217.5</v>
      </c>
      <c r="G14" s="4">
        <v>190.6</v>
      </c>
      <c r="H14" s="4">
        <v>26.9</v>
      </c>
      <c r="I14" s="4"/>
      <c r="J14" s="88">
        <f t="shared" si="0"/>
        <v>1786.88</v>
      </c>
      <c r="K14" s="23">
        <v>1018.6</v>
      </c>
      <c r="L14" s="23">
        <v>410.9</v>
      </c>
      <c r="M14" s="23">
        <f t="shared" si="1"/>
        <v>357.38</v>
      </c>
      <c r="N14" s="15">
        <v>1447.5</v>
      </c>
      <c r="O14" s="103">
        <f t="shared" si="2"/>
        <v>680.3249999999999</v>
      </c>
      <c r="P14" s="104">
        <f t="shared" si="3"/>
        <v>477.675</v>
      </c>
      <c r="Q14" s="102">
        <f t="shared" si="4"/>
        <v>289.5</v>
      </c>
      <c r="R14" s="82">
        <v>1503.1</v>
      </c>
      <c r="S14" s="107">
        <f t="shared" si="5"/>
        <v>706.4569999999999</v>
      </c>
      <c r="T14" s="106">
        <f t="shared" si="6"/>
        <v>496.02299999999997</v>
      </c>
      <c r="U14" s="106">
        <f t="shared" si="7"/>
        <v>300.62</v>
      </c>
      <c r="V14" s="83">
        <v>1207.8</v>
      </c>
      <c r="W14" s="23">
        <f t="shared" si="8"/>
        <v>567.6659999999999</v>
      </c>
      <c r="X14" s="100">
        <f t="shared" si="9"/>
        <v>398.574</v>
      </c>
      <c r="Y14" s="100">
        <f t="shared" si="10"/>
        <v>241.56</v>
      </c>
    </row>
    <row r="15" spans="1:25" ht="12.75">
      <c r="A15" s="26">
        <v>7</v>
      </c>
      <c r="B15" s="78" t="s">
        <v>96</v>
      </c>
      <c r="C15" s="79">
        <v>144.8</v>
      </c>
      <c r="D15" s="79">
        <v>720</v>
      </c>
      <c r="E15" s="1">
        <f t="shared" si="11"/>
        <v>864.8</v>
      </c>
      <c r="F15" s="81">
        <v>306.4</v>
      </c>
      <c r="G15" s="4"/>
      <c r="H15" s="4">
        <v>306.4</v>
      </c>
      <c r="I15" s="4"/>
      <c r="J15" s="88">
        <f t="shared" si="0"/>
        <v>864.76</v>
      </c>
      <c r="K15" s="23">
        <v>492.9</v>
      </c>
      <c r="L15" s="23">
        <v>198.9</v>
      </c>
      <c r="M15" s="23">
        <f t="shared" si="1"/>
        <v>172.96</v>
      </c>
      <c r="N15" s="15">
        <v>681.3</v>
      </c>
      <c r="O15" s="103">
        <f t="shared" si="2"/>
        <v>320.21099999999996</v>
      </c>
      <c r="P15" s="104">
        <f t="shared" si="3"/>
        <v>224.829</v>
      </c>
      <c r="Q15" s="102">
        <f t="shared" si="4"/>
        <v>136.26</v>
      </c>
      <c r="R15" s="82">
        <v>723.3</v>
      </c>
      <c r="S15" s="107">
        <f t="shared" si="5"/>
        <v>339.95099999999996</v>
      </c>
      <c r="T15" s="106">
        <f t="shared" si="6"/>
        <v>238.689</v>
      </c>
      <c r="U15" s="106">
        <f t="shared" si="7"/>
        <v>144.66</v>
      </c>
      <c r="V15" s="83">
        <v>583.9</v>
      </c>
      <c r="W15" s="23">
        <f t="shared" si="8"/>
        <v>274.433</v>
      </c>
      <c r="X15" s="100">
        <f t="shared" si="9"/>
        <v>192.687</v>
      </c>
      <c r="Y15" s="100">
        <f t="shared" si="10"/>
        <v>116.78</v>
      </c>
    </row>
    <row r="16" spans="1:25" ht="12.75">
      <c r="A16" s="26">
        <v>8</v>
      </c>
      <c r="B16" s="78" t="s">
        <v>58</v>
      </c>
      <c r="C16" s="79">
        <v>343.7</v>
      </c>
      <c r="D16" s="79">
        <v>1697.9</v>
      </c>
      <c r="E16" s="1">
        <f t="shared" si="11"/>
        <v>2041.6000000000001</v>
      </c>
      <c r="F16" s="81">
        <v>608</v>
      </c>
      <c r="G16" s="4"/>
      <c r="H16" s="4">
        <v>608</v>
      </c>
      <c r="I16" s="4"/>
      <c r="J16" s="88">
        <f t="shared" si="0"/>
        <v>2041.6200000000001</v>
      </c>
      <c r="K16" s="23">
        <v>1163.7</v>
      </c>
      <c r="L16" s="23">
        <v>469.6</v>
      </c>
      <c r="M16" s="23">
        <f t="shared" si="1"/>
        <v>408.32</v>
      </c>
      <c r="N16" s="15">
        <v>1714.9</v>
      </c>
      <c r="O16" s="103">
        <f t="shared" si="2"/>
        <v>806.003</v>
      </c>
      <c r="P16" s="104">
        <f t="shared" si="3"/>
        <v>565.917</v>
      </c>
      <c r="Q16" s="102">
        <f t="shared" si="4"/>
        <v>342.98</v>
      </c>
      <c r="R16" s="82">
        <v>1855.1</v>
      </c>
      <c r="S16" s="107">
        <f t="shared" si="5"/>
        <v>871.8969999999999</v>
      </c>
      <c r="T16" s="106">
        <f t="shared" si="6"/>
        <v>612.183</v>
      </c>
      <c r="U16" s="106">
        <f t="shared" si="7"/>
        <v>371.02</v>
      </c>
      <c r="V16" s="83">
        <v>1497.1</v>
      </c>
      <c r="W16" s="23">
        <f t="shared" si="8"/>
        <v>703.637</v>
      </c>
      <c r="X16" s="100">
        <f t="shared" si="9"/>
        <v>494.043</v>
      </c>
      <c r="Y16" s="100">
        <f t="shared" si="10"/>
        <v>299.42</v>
      </c>
    </row>
    <row r="17" spans="1:25" ht="12.75">
      <c r="A17" s="26">
        <v>9</v>
      </c>
      <c r="B17" s="78" t="s">
        <v>59</v>
      </c>
      <c r="C17" s="79">
        <v>7.4</v>
      </c>
      <c r="D17" s="79">
        <v>718.8</v>
      </c>
      <c r="E17" s="1">
        <f t="shared" si="11"/>
        <v>726.1999999999999</v>
      </c>
      <c r="F17" s="81">
        <v>200</v>
      </c>
      <c r="G17" s="4">
        <v>100</v>
      </c>
      <c r="H17" s="4">
        <v>100</v>
      </c>
      <c r="I17" s="4"/>
      <c r="J17" s="88">
        <f t="shared" si="0"/>
        <v>726.24</v>
      </c>
      <c r="K17" s="23">
        <v>413.9</v>
      </c>
      <c r="L17" s="23">
        <v>167.1</v>
      </c>
      <c r="M17" s="23">
        <f t="shared" si="1"/>
        <v>145.23999999999998</v>
      </c>
      <c r="N17" s="15">
        <v>641.6</v>
      </c>
      <c r="O17" s="103">
        <f t="shared" si="2"/>
        <v>301.552</v>
      </c>
      <c r="P17" s="104">
        <f t="shared" si="3"/>
        <v>211.728</v>
      </c>
      <c r="Q17" s="102">
        <f t="shared" si="4"/>
        <v>128.32000000000002</v>
      </c>
      <c r="R17" s="82">
        <v>564.5</v>
      </c>
      <c r="S17" s="107">
        <f t="shared" si="5"/>
        <v>265.315</v>
      </c>
      <c r="T17" s="106">
        <f t="shared" si="6"/>
        <v>186.285</v>
      </c>
      <c r="U17" s="106">
        <f t="shared" si="7"/>
        <v>112.9</v>
      </c>
      <c r="V17" s="83">
        <v>455</v>
      </c>
      <c r="W17" s="23">
        <f t="shared" si="8"/>
        <v>213.85</v>
      </c>
      <c r="X17" s="100">
        <f t="shared" si="9"/>
        <v>150.15</v>
      </c>
      <c r="Y17" s="100">
        <f t="shared" si="10"/>
        <v>91</v>
      </c>
    </row>
    <row r="18" spans="1:25" ht="12.75">
      <c r="A18" s="26">
        <v>10</v>
      </c>
      <c r="B18" s="78" t="s">
        <v>60</v>
      </c>
      <c r="C18" s="79">
        <v>302.6</v>
      </c>
      <c r="D18" s="79">
        <v>13830</v>
      </c>
      <c r="E18" s="1">
        <f t="shared" si="11"/>
        <v>14132.6</v>
      </c>
      <c r="F18" s="81">
        <v>2000</v>
      </c>
      <c r="G18" s="4"/>
      <c r="H18" s="4"/>
      <c r="I18" s="4">
        <v>2000</v>
      </c>
      <c r="J18" s="88">
        <f t="shared" si="0"/>
        <v>14132.62</v>
      </c>
      <c r="K18" s="94">
        <v>6642.3</v>
      </c>
      <c r="L18" s="94">
        <v>4663.8</v>
      </c>
      <c r="M18" s="94">
        <f t="shared" si="1"/>
        <v>2826.52</v>
      </c>
      <c r="N18" s="15">
        <v>12195.5</v>
      </c>
      <c r="O18" s="105">
        <f>N18*0.4</f>
        <v>4878.2</v>
      </c>
      <c r="P18" s="102">
        <v>4878.2</v>
      </c>
      <c r="Q18" s="102">
        <f t="shared" si="4"/>
        <v>2439.1</v>
      </c>
      <c r="R18" s="82">
        <v>11104.1</v>
      </c>
      <c r="S18" s="108">
        <f>R18*0.4</f>
        <v>4441.64</v>
      </c>
      <c r="T18" s="109">
        <v>4441.6</v>
      </c>
      <c r="U18" s="106">
        <f t="shared" si="7"/>
        <v>2220.82</v>
      </c>
      <c r="V18" s="83">
        <v>9024</v>
      </c>
      <c r="W18" s="90">
        <f>V18*0.4</f>
        <v>3609.6000000000004</v>
      </c>
      <c r="X18" s="83">
        <v>3609.6</v>
      </c>
      <c r="Y18" s="100">
        <f t="shared" si="10"/>
        <v>1804.8000000000002</v>
      </c>
    </row>
    <row r="19" spans="1:25" ht="12.75">
      <c r="A19" s="26">
        <v>11</v>
      </c>
      <c r="B19" s="78" t="s">
        <v>61</v>
      </c>
      <c r="C19" s="79">
        <v>51.1</v>
      </c>
      <c r="D19" s="79">
        <v>690</v>
      </c>
      <c r="E19" s="1">
        <f t="shared" si="11"/>
        <v>741.1</v>
      </c>
      <c r="F19" s="81">
        <v>9.6</v>
      </c>
      <c r="G19" s="4"/>
      <c r="H19" s="4"/>
      <c r="I19" s="4">
        <v>9.6</v>
      </c>
      <c r="J19" s="88">
        <f t="shared" si="0"/>
        <v>741.12</v>
      </c>
      <c r="K19" s="23">
        <v>422.5</v>
      </c>
      <c r="L19" s="23">
        <v>170.4</v>
      </c>
      <c r="M19" s="23">
        <f t="shared" si="1"/>
        <v>148.22</v>
      </c>
      <c r="N19" s="15">
        <v>575.1</v>
      </c>
      <c r="O19" s="103">
        <f aca="true" t="shared" si="12" ref="O19:O36">N19*0.47</f>
        <v>270.29699999999997</v>
      </c>
      <c r="P19" s="104">
        <f aca="true" t="shared" si="13" ref="P19:P35">N19*0.33</f>
        <v>189.78300000000002</v>
      </c>
      <c r="Q19" s="102">
        <f t="shared" si="4"/>
        <v>115.02000000000001</v>
      </c>
      <c r="R19" s="82">
        <v>550.8</v>
      </c>
      <c r="S19" s="107">
        <f aca="true" t="shared" si="14" ref="S19:S36">R19*0.47</f>
        <v>258.876</v>
      </c>
      <c r="T19" s="106">
        <f aca="true" t="shared" si="15" ref="T19:T36">R19*0.33</f>
        <v>181.76399999999998</v>
      </c>
      <c r="U19" s="106">
        <f t="shared" si="7"/>
        <v>110.16</v>
      </c>
      <c r="V19" s="83">
        <v>444</v>
      </c>
      <c r="W19" s="23">
        <f aca="true" t="shared" si="16" ref="W19:W36">V19*0.47</f>
        <v>208.67999999999998</v>
      </c>
      <c r="X19" s="100">
        <f aca="true" t="shared" si="17" ref="X19:X36">V19*0.33</f>
        <v>146.52</v>
      </c>
      <c r="Y19" s="100">
        <f t="shared" si="10"/>
        <v>88.80000000000001</v>
      </c>
    </row>
    <row r="20" spans="1:25" ht="12.75">
      <c r="A20" s="26">
        <v>12</v>
      </c>
      <c r="B20" s="78" t="s">
        <v>62</v>
      </c>
      <c r="C20" s="79">
        <v>825.6</v>
      </c>
      <c r="D20" s="79">
        <v>3395.7</v>
      </c>
      <c r="E20" s="1">
        <f t="shared" si="11"/>
        <v>4221.3</v>
      </c>
      <c r="F20" s="81">
        <v>817.7</v>
      </c>
      <c r="G20" s="4">
        <v>698.1</v>
      </c>
      <c r="H20" s="4">
        <v>119.6</v>
      </c>
      <c r="I20" s="4"/>
      <c r="J20" s="88">
        <f t="shared" si="0"/>
        <v>4221.26</v>
      </c>
      <c r="K20" s="23">
        <v>2406.1</v>
      </c>
      <c r="L20" s="23">
        <v>970.9</v>
      </c>
      <c r="M20" s="23">
        <f t="shared" si="1"/>
        <v>844.26</v>
      </c>
      <c r="N20" s="15">
        <v>3652.9</v>
      </c>
      <c r="O20" s="103">
        <f t="shared" si="12"/>
        <v>1716.863</v>
      </c>
      <c r="P20" s="104">
        <f t="shared" si="13"/>
        <v>1205.457</v>
      </c>
      <c r="Q20" s="102">
        <f t="shared" si="4"/>
        <v>730.58</v>
      </c>
      <c r="R20" s="82">
        <v>3910.2</v>
      </c>
      <c r="S20" s="107">
        <f t="shared" si="14"/>
        <v>1837.7939999999999</v>
      </c>
      <c r="T20" s="106">
        <f t="shared" si="15"/>
        <v>1290.366</v>
      </c>
      <c r="U20" s="106">
        <f t="shared" si="7"/>
        <v>782.04</v>
      </c>
      <c r="V20" s="83">
        <v>3187.1</v>
      </c>
      <c r="W20" s="23">
        <f t="shared" si="16"/>
        <v>1497.937</v>
      </c>
      <c r="X20" s="100">
        <f t="shared" si="17"/>
        <v>1051.743</v>
      </c>
      <c r="Y20" s="100">
        <f t="shared" si="10"/>
        <v>637.4200000000001</v>
      </c>
    </row>
    <row r="21" spans="1:25" ht="12.75">
      <c r="A21" s="26">
        <v>13</v>
      </c>
      <c r="B21" s="78" t="s">
        <v>63</v>
      </c>
      <c r="C21" s="79">
        <v>66</v>
      </c>
      <c r="D21" s="79">
        <v>639.5</v>
      </c>
      <c r="E21" s="1">
        <f t="shared" si="11"/>
        <v>705.5</v>
      </c>
      <c r="F21" s="81">
        <v>56</v>
      </c>
      <c r="G21" s="4"/>
      <c r="H21" s="4">
        <v>56</v>
      </c>
      <c r="I21" s="4"/>
      <c r="J21" s="33">
        <f t="shared" si="0"/>
        <v>705.5000000000001</v>
      </c>
      <c r="K21" s="23">
        <v>402.1</v>
      </c>
      <c r="L21" s="23">
        <v>162.3</v>
      </c>
      <c r="M21" s="23">
        <f t="shared" si="1"/>
        <v>141.1</v>
      </c>
      <c r="N21" s="15">
        <v>618.3</v>
      </c>
      <c r="O21" s="103">
        <f t="shared" si="12"/>
        <v>290.60099999999994</v>
      </c>
      <c r="P21" s="104">
        <f t="shared" si="13"/>
        <v>204.039</v>
      </c>
      <c r="Q21" s="102">
        <f t="shared" si="4"/>
        <v>123.66</v>
      </c>
      <c r="R21" s="82">
        <v>597.1</v>
      </c>
      <c r="S21" s="107">
        <f t="shared" si="14"/>
        <v>280.637</v>
      </c>
      <c r="T21" s="106">
        <f t="shared" si="15"/>
        <v>197.043</v>
      </c>
      <c r="U21" s="106">
        <f t="shared" si="7"/>
        <v>119.42000000000002</v>
      </c>
      <c r="V21" s="83">
        <v>488.9</v>
      </c>
      <c r="W21" s="23">
        <f t="shared" si="16"/>
        <v>229.783</v>
      </c>
      <c r="X21" s="100">
        <f t="shared" si="17"/>
        <v>161.337</v>
      </c>
      <c r="Y21" s="100">
        <f t="shared" si="10"/>
        <v>97.78</v>
      </c>
    </row>
    <row r="22" spans="1:25" ht="12.75">
      <c r="A22" s="26">
        <v>14</v>
      </c>
      <c r="B22" s="78" t="s">
        <v>64</v>
      </c>
      <c r="C22" s="79">
        <v>103.2</v>
      </c>
      <c r="D22" s="79">
        <v>427.8</v>
      </c>
      <c r="E22" s="1">
        <f t="shared" si="11"/>
        <v>531</v>
      </c>
      <c r="F22" s="81">
        <v>268</v>
      </c>
      <c r="G22" s="4">
        <v>244</v>
      </c>
      <c r="H22" s="4">
        <v>24</v>
      </c>
      <c r="I22" s="4"/>
      <c r="J22" s="33">
        <f t="shared" si="0"/>
        <v>531</v>
      </c>
      <c r="K22" s="23">
        <v>302.7</v>
      </c>
      <c r="L22" s="23">
        <v>122.1</v>
      </c>
      <c r="M22" s="23">
        <f t="shared" si="1"/>
        <v>106.2</v>
      </c>
      <c r="N22" s="15">
        <v>442.5</v>
      </c>
      <c r="O22" s="103">
        <f t="shared" si="12"/>
        <v>207.975</v>
      </c>
      <c r="P22" s="104">
        <f t="shared" si="13"/>
        <v>146.025</v>
      </c>
      <c r="Q22" s="102">
        <f t="shared" si="4"/>
        <v>88.5</v>
      </c>
      <c r="R22" s="82">
        <v>493.9</v>
      </c>
      <c r="S22" s="107">
        <f t="shared" si="14"/>
        <v>232.13299999999998</v>
      </c>
      <c r="T22" s="106">
        <f t="shared" si="15"/>
        <v>162.987</v>
      </c>
      <c r="U22" s="106">
        <f t="shared" si="7"/>
        <v>98.78</v>
      </c>
      <c r="V22" s="83">
        <v>402.8</v>
      </c>
      <c r="W22" s="23">
        <f t="shared" si="16"/>
        <v>189.316</v>
      </c>
      <c r="X22" s="100">
        <f t="shared" si="17"/>
        <v>132.924</v>
      </c>
      <c r="Y22" s="100">
        <f t="shared" si="10"/>
        <v>80.56</v>
      </c>
    </row>
    <row r="23" spans="1:25" ht="12.75">
      <c r="A23" s="26">
        <v>15</v>
      </c>
      <c r="B23" s="78" t="s">
        <v>65</v>
      </c>
      <c r="C23" s="79">
        <v>276.3</v>
      </c>
      <c r="D23" s="79">
        <v>1936</v>
      </c>
      <c r="E23" s="1">
        <f t="shared" si="11"/>
        <v>2212.3</v>
      </c>
      <c r="F23" s="81">
        <v>52.8</v>
      </c>
      <c r="G23" s="4"/>
      <c r="H23" s="4">
        <v>52.8</v>
      </c>
      <c r="I23" s="4"/>
      <c r="J23" s="88">
        <f t="shared" si="0"/>
        <v>2212.2599999999998</v>
      </c>
      <c r="K23" s="23">
        <v>1261</v>
      </c>
      <c r="L23" s="23">
        <v>508.8</v>
      </c>
      <c r="M23" s="23">
        <f t="shared" si="1"/>
        <v>442.46</v>
      </c>
      <c r="N23" s="15">
        <v>1933.1</v>
      </c>
      <c r="O23" s="103">
        <f t="shared" si="12"/>
        <v>908.5569999999999</v>
      </c>
      <c r="P23" s="104">
        <f t="shared" si="13"/>
        <v>637.923</v>
      </c>
      <c r="Q23" s="102">
        <f t="shared" si="4"/>
        <v>386.62</v>
      </c>
      <c r="R23" s="82">
        <v>1930.2</v>
      </c>
      <c r="S23" s="107">
        <f t="shared" si="14"/>
        <v>907.194</v>
      </c>
      <c r="T23" s="106">
        <f t="shared" si="15"/>
        <v>636.966</v>
      </c>
      <c r="U23" s="106">
        <f t="shared" si="7"/>
        <v>386.04</v>
      </c>
      <c r="V23" s="83">
        <v>1569.5</v>
      </c>
      <c r="W23" s="23">
        <f t="shared" si="16"/>
        <v>737.665</v>
      </c>
      <c r="X23" s="100">
        <f t="shared" si="17"/>
        <v>517.9350000000001</v>
      </c>
      <c r="Y23" s="100">
        <f t="shared" si="10"/>
        <v>313.90000000000003</v>
      </c>
    </row>
    <row r="24" spans="1:25" ht="12.75">
      <c r="A24" s="26">
        <v>16</v>
      </c>
      <c r="B24" s="78" t="s">
        <v>66</v>
      </c>
      <c r="C24" s="79">
        <v>173.1</v>
      </c>
      <c r="D24" s="79">
        <v>2840</v>
      </c>
      <c r="E24" s="1">
        <f t="shared" si="11"/>
        <v>3013.1</v>
      </c>
      <c r="F24" s="81">
        <v>77</v>
      </c>
      <c r="G24" s="4"/>
      <c r="H24" s="4">
        <v>25</v>
      </c>
      <c r="I24" s="4">
        <v>52</v>
      </c>
      <c r="J24" s="88">
        <f t="shared" si="0"/>
        <v>3013.12</v>
      </c>
      <c r="K24" s="23">
        <v>1717.5</v>
      </c>
      <c r="L24" s="23">
        <v>693</v>
      </c>
      <c r="M24" s="23">
        <f t="shared" si="1"/>
        <v>602.62</v>
      </c>
      <c r="N24" s="15">
        <v>2650.1</v>
      </c>
      <c r="O24" s="103">
        <f t="shared" si="12"/>
        <v>1245.5469999999998</v>
      </c>
      <c r="P24" s="104">
        <f t="shared" si="13"/>
        <v>874.533</v>
      </c>
      <c r="Q24" s="102">
        <f t="shared" si="4"/>
        <v>530.02</v>
      </c>
      <c r="R24" s="82">
        <v>2460.1</v>
      </c>
      <c r="S24" s="107">
        <f t="shared" si="14"/>
        <v>1156.2469999999998</v>
      </c>
      <c r="T24" s="106">
        <f t="shared" si="15"/>
        <v>811.833</v>
      </c>
      <c r="U24" s="106">
        <f t="shared" si="7"/>
        <v>492.02</v>
      </c>
      <c r="V24" s="83">
        <v>2004.1</v>
      </c>
      <c r="W24" s="23">
        <f t="shared" si="16"/>
        <v>941.9269999999999</v>
      </c>
      <c r="X24" s="100">
        <f t="shared" si="17"/>
        <v>661.353</v>
      </c>
      <c r="Y24" s="100">
        <f t="shared" si="10"/>
        <v>400.82</v>
      </c>
    </row>
    <row r="25" spans="1:25" ht="12.75">
      <c r="A25" s="26">
        <v>17</v>
      </c>
      <c r="B25" s="78" t="s">
        <v>97</v>
      </c>
      <c r="C25" s="79">
        <v>90.3</v>
      </c>
      <c r="D25" s="79">
        <v>621.8</v>
      </c>
      <c r="E25" s="1">
        <f t="shared" si="11"/>
        <v>712.0999999999999</v>
      </c>
      <c r="F25" s="81">
        <v>115</v>
      </c>
      <c r="G25" s="4"/>
      <c r="H25" s="4">
        <v>25</v>
      </c>
      <c r="I25" s="4">
        <v>90</v>
      </c>
      <c r="J25" s="88">
        <f t="shared" si="0"/>
        <v>712.12</v>
      </c>
      <c r="K25" s="23">
        <v>405.9</v>
      </c>
      <c r="L25" s="23">
        <v>163.8</v>
      </c>
      <c r="M25" s="23">
        <f t="shared" si="1"/>
        <v>142.42</v>
      </c>
      <c r="N25" s="15">
        <v>622.1</v>
      </c>
      <c r="O25" s="103">
        <f t="shared" si="12"/>
        <v>292.387</v>
      </c>
      <c r="P25" s="104">
        <f t="shared" si="13"/>
        <v>205.293</v>
      </c>
      <c r="Q25" s="102">
        <f t="shared" si="4"/>
        <v>124.42000000000002</v>
      </c>
      <c r="R25" s="82">
        <v>622.4</v>
      </c>
      <c r="S25" s="107">
        <f t="shared" si="14"/>
        <v>292.52799999999996</v>
      </c>
      <c r="T25" s="106">
        <f t="shared" si="15"/>
        <v>205.392</v>
      </c>
      <c r="U25" s="106">
        <f t="shared" si="7"/>
        <v>124.48</v>
      </c>
      <c r="V25" s="83">
        <v>501.9</v>
      </c>
      <c r="W25" s="23">
        <f t="shared" si="16"/>
        <v>235.89299999999997</v>
      </c>
      <c r="X25" s="100">
        <f t="shared" si="17"/>
        <v>165.627</v>
      </c>
      <c r="Y25" s="100">
        <f t="shared" si="10"/>
        <v>100.38</v>
      </c>
    </row>
    <row r="26" spans="1:25" ht="12.75">
      <c r="A26" s="26">
        <v>18</v>
      </c>
      <c r="B26" s="78" t="s">
        <v>67</v>
      </c>
      <c r="C26" s="79">
        <v>251</v>
      </c>
      <c r="D26" s="79">
        <v>1367.1</v>
      </c>
      <c r="E26" s="1">
        <f t="shared" si="11"/>
        <v>1618.1</v>
      </c>
      <c r="F26" s="81">
        <f>G26+H26</f>
        <v>780</v>
      </c>
      <c r="G26" s="4">
        <v>678.3</v>
      </c>
      <c r="H26" s="4">
        <v>101.7</v>
      </c>
      <c r="I26" s="4"/>
      <c r="J26" s="88">
        <f t="shared" si="0"/>
        <v>1618.12</v>
      </c>
      <c r="K26" s="23">
        <v>922.3</v>
      </c>
      <c r="L26" s="23">
        <v>372.2</v>
      </c>
      <c r="M26" s="23">
        <f t="shared" si="1"/>
        <v>323.62</v>
      </c>
      <c r="N26" s="15">
        <v>1409.8</v>
      </c>
      <c r="O26" s="103">
        <f t="shared" si="12"/>
        <v>662.606</v>
      </c>
      <c r="P26" s="104">
        <f t="shared" si="13"/>
        <v>465.234</v>
      </c>
      <c r="Q26" s="102">
        <f t="shared" si="4"/>
        <v>281.96</v>
      </c>
      <c r="R26" s="82">
        <v>1452.4</v>
      </c>
      <c r="S26" s="107">
        <f t="shared" si="14"/>
        <v>682.628</v>
      </c>
      <c r="T26" s="106">
        <f t="shared" si="15"/>
        <v>479.29200000000003</v>
      </c>
      <c r="U26" s="106">
        <f t="shared" si="7"/>
        <v>290.48</v>
      </c>
      <c r="V26" s="83">
        <v>1188.3</v>
      </c>
      <c r="W26" s="23">
        <f t="shared" si="16"/>
        <v>558.501</v>
      </c>
      <c r="X26" s="100">
        <f t="shared" si="17"/>
        <v>392.139</v>
      </c>
      <c r="Y26" s="100">
        <f t="shared" si="10"/>
        <v>237.66</v>
      </c>
    </row>
    <row r="27" spans="1:25" ht="12.75">
      <c r="A27" s="26">
        <v>19</v>
      </c>
      <c r="B27" s="78" t="s">
        <v>68</v>
      </c>
      <c r="C27" s="79">
        <v>1673.5</v>
      </c>
      <c r="D27" s="79">
        <v>6835.5</v>
      </c>
      <c r="E27" s="1">
        <f t="shared" si="11"/>
        <v>8509</v>
      </c>
      <c r="F27" s="81">
        <f>G27+H27</f>
        <v>2655</v>
      </c>
      <c r="G27" s="4">
        <v>2397.7</v>
      </c>
      <c r="H27" s="4">
        <v>257.3</v>
      </c>
      <c r="I27" s="4"/>
      <c r="J27" s="33">
        <f t="shared" si="0"/>
        <v>8509</v>
      </c>
      <c r="K27" s="23">
        <v>4850.1</v>
      </c>
      <c r="L27" s="23">
        <v>1957.1</v>
      </c>
      <c r="M27" s="23">
        <f t="shared" si="1"/>
        <v>1701.8</v>
      </c>
      <c r="N27" s="15">
        <v>7383.8</v>
      </c>
      <c r="O27" s="103">
        <f t="shared" si="12"/>
        <v>3470.386</v>
      </c>
      <c r="P27" s="104">
        <f t="shared" si="13"/>
        <v>2436.654</v>
      </c>
      <c r="Q27" s="102">
        <f t="shared" si="4"/>
        <v>1476.7600000000002</v>
      </c>
      <c r="R27" s="82">
        <v>7932.1</v>
      </c>
      <c r="S27" s="107">
        <f t="shared" si="14"/>
        <v>3728.087</v>
      </c>
      <c r="T27" s="106">
        <f t="shared" si="15"/>
        <v>2617.5930000000003</v>
      </c>
      <c r="U27" s="106">
        <f t="shared" si="7"/>
        <v>1586.42</v>
      </c>
      <c r="V27" s="83">
        <v>6794.5</v>
      </c>
      <c r="W27" s="23">
        <f t="shared" si="16"/>
        <v>3193.415</v>
      </c>
      <c r="X27" s="100">
        <f t="shared" si="17"/>
        <v>2242.185</v>
      </c>
      <c r="Y27" s="100">
        <f t="shared" si="10"/>
        <v>1358.9</v>
      </c>
    </row>
    <row r="28" spans="1:25" ht="12.75">
      <c r="A28" s="26">
        <v>20</v>
      </c>
      <c r="B28" s="78" t="s">
        <v>69</v>
      </c>
      <c r="C28" s="79">
        <v>318.4</v>
      </c>
      <c r="D28" s="79">
        <v>3453</v>
      </c>
      <c r="E28" s="1">
        <f t="shared" si="11"/>
        <v>3771.4</v>
      </c>
      <c r="F28" s="81">
        <v>48</v>
      </c>
      <c r="G28" s="4"/>
      <c r="H28" s="4"/>
      <c r="I28" s="4">
        <v>48</v>
      </c>
      <c r="J28" s="88">
        <f t="shared" si="0"/>
        <v>3771.38</v>
      </c>
      <c r="K28" s="23">
        <v>2149.7</v>
      </c>
      <c r="L28" s="23">
        <v>867.4</v>
      </c>
      <c r="M28" s="23">
        <f t="shared" si="1"/>
        <v>754.28</v>
      </c>
      <c r="N28" s="15">
        <v>3308.4</v>
      </c>
      <c r="O28" s="103">
        <f t="shared" si="12"/>
        <v>1554.9479999999999</v>
      </c>
      <c r="P28" s="104">
        <f t="shared" si="13"/>
        <v>1091.7720000000002</v>
      </c>
      <c r="Q28" s="102">
        <f t="shared" si="4"/>
        <v>661.6800000000001</v>
      </c>
      <c r="R28" s="82">
        <v>3209.5</v>
      </c>
      <c r="S28" s="107">
        <f t="shared" si="14"/>
        <v>1508.465</v>
      </c>
      <c r="T28" s="106">
        <f t="shared" si="15"/>
        <v>1059.135</v>
      </c>
      <c r="U28" s="106">
        <f t="shared" si="7"/>
        <v>641.9000000000001</v>
      </c>
      <c r="V28" s="83">
        <v>2678.6</v>
      </c>
      <c r="W28" s="23">
        <f t="shared" si="16"/>
        <v>1258.9419999999998</v>
      </c>
      <c r="X28" s="100">
        <f t="shared" si="17"/>
        <v>883.938</v>
      </c>
      <c r="Y28" s="100">
        <f t="shared" si="10"/>
        <v>535.72</v>
      </c>
    </row>
    <row r="29" spans="1:25" ht="12.75">
      <c r="A29" s="26">
        <v>21</v>
      </c>
      <c r="B29" s="78" t="s">
        <v>70</v>
      </c>
      <c r="C29" s="79">
        <v>113.6</v>
      </c>
      <c r="D29" s="79">
        <v>48.5</v>
      </c>
      <c r="E29" s="1">
        <f t="shared" si="11"/>
        <v>162.1</v>
      </c>
      <c r="F29" s="81">
        <v>102.4</v>
      </c>
      <c r="G29" s="4">
        <v>47.4</v>
      </c>
      <c r="H29" s="4">
        <v>45</v>
      </c>
      <c r="I29" s="4">
        <v>10</v>
      </c>
      <c r="J29" s="88">
        <f t="shared" si="0"/>
        <v>162.12</v>
      </c>
      <c r="K29" s="23">
        <v>92.4</v>
      </c>
      <c r="L29" s="23">
        <v>37.3</v>
      </c>
      <c r="M29" s="23">
        <f t="shared" si="1"/>
        <v>32.42</v>
      </c>
      <c r="N29" s="15">
        <v>133.8</v>
      </c>
      <c r="O29" s="103">
        <f t="shared" si="12"/>
        <v>62.886</v>
      </c>
      <c r="P29" s="104">
        <f t="shared" si="13"/>
        <v>44.154</v>
      </c>
      <c r="Q29" s="102">
        <f t="shared" si="4"/>
        <v>26.760000000000005</v>
      </c>
      <c r="R29" s="82">
        <v>211.7</v>
      </c>
      <c r="S29" s="107">
        <f t="shared" si="14"/>
        <v>99.499</v>
      </c>
      <c r="T29" s="106">
        <f t="shared" si="15"/>
        <v>69.861</v>
      </c>
      <c r="U29" s="106">
        <f t="shared" si="7"/>
        <v>42.34</v>
      </c>
      <c r="V29" s="83">
        <v>177</v>
      </c>
      <c r="W29" s="23">
        <f t="shared" si="16"/>
        <v>83.19</v>
      </c>
      <c r="X29" s="100">
        <f t="shared" si="17"/>
        <v>58.410000000000004</v>
      </c>
      <c r="Y29" s="100">
        <f t="shared" si="10"/>
        <v>35.4</v>
      </c>
    </row>
    <row r="30" spans="1:25" ht="12.75">
      <c r="A30" s="26">
        <v>22</v>
      </c>
      <c r="B30" s="78" t="s">
        <v>71</v>
      </c>
      <c r="C30" s="79">
        <v>276.3</v>
      </c>
      <c r="D30" s="79">
        <v>842.3</v>
      </c>
      <c r="E30" s="1">
        <f t="shared" si="11"/>
        <v>1118.6</v>
      </c>
      <c r="F30" s="81">
        <f>G30+H30+I30</f>
        <v>263.1</v>
      </c>
      <c r="G30" s="4">
        <v>125.6</v>
      </c>
      <c r="H30" s="4">
        <v>12.5</v>
      </c>
      <c r="I30" s="4">
        <v>125</v>
      </c>
      <c r="J30" s="88">
        <f t="shared" si="0"/>
        <v>1118.6200000000001</v>
      </c>
      <c r="K30" s="23">
        <v>637.6</v>
      </c>
      <c r="L30" s="23">
        <v>257.3</v>
      </c>
      <c r="M30" s="23">
        <f t="shared" si="1"/>
        <v>223.72</v>
      </c>
      <c r="N30" s="15">
        <v>965.9</v>
      </c>
      <c r="O30" s="103">
        <f t="shared" si="12"/>
        <v>453.97299999999996</v>
      </c>
      <c r="P30" s="104">
        <f t="shared" si="13"/>
        <v>318.747</v>
      </c>
      <c r="Q30" s="102">
        <f t="shared" si="4"/>
        <v>193.18</v>
      </c>
      <c r="R30" s="82">
        <v>1132</v>
      </c>
      <c r="S30" s="107">
        <f t="shared" si="14"/>
        <v>532.04</v>
      </c>
      <c r="T30" s="106">
        <f t="shared" si="15"/>
        <v>373.56</v>
      </c>
      <c r="U30" s="106">
        <f t="shared" si="7"/>
        <v>226.4</v>
      </c>
      <c r="V30" s="83">
        <v>879.4</v>
      </c>
      <c r="W30" s="23">
        <f t="shared" si="16"/>
        <v>413.318</v>
      </c>
      <c r="X30" s="100">
        <f t="shared" si="17"/>
        <v>290.202</v>
      </c>
      <c r="Y30" s="100">
        <f t="shared" si="10"/>
        <v>175.88</v>
      </c>
    </row>
    <row r="31" spans="1:25" ht="12.75">
      <c r="A31" s="26">
        <v>23</v>
      </c>
      <c r="B31" s="78" t="s">
        <v>72</v>
      </c>
      <c r="C31" s="79">
        <v>133.9</v>
      </c>
      <c r="D31" s="79">
        <v>1221.6</v>
      </c>
      <c r="E31" s="1">
        <f t="shared" si="11"/>
        <v>1355.5</v>
      </c>
      <c r="F31" s="81">
        <f>G31+H31</f>
        <v>471</v>
      </c>
      <c r="G31" s="4">
        <v>408.3</v>
      </c>
      <c r="H31" s="4">
        <v>62.7</v>
      </c>
      <c r="I31" s="4"/>
      <c r="J31" s="33">
        <f t="shared" si="0"/>
        <v>1355.5</v>
      </c>
      <c r="K31" s="23">
        <v>772.6</v>
      </c>
      <c r="L31" s="23">
        <v>311.8</v>
      </c>
      <c r="M31" s="23">
        <f t="shared" si="1"/>
        <v>271.1</v>
      </c>
      <c r="N31" s="15">
        <v>1187.4</v>
      </c>
      <c r="O31" s="103">
        <f t="shared" si="12"/>
        <v>558.078</v>
      </c>
      <c r="P31" s="104">
        <f t="shared" si="13"/>
        <v>391.84200000000004</v>
      </c>
      <c r="Q31" s="102">
        <f t="shared" si="4"/>
        <v>237.48000000000002</v>
      </c>
      <c r="R31" s="82">
        <v>1153.3</v>
      </c>
      <c r="S31" s="107">
        <f t="shared" si="14"/>
        <v>542.0509999999999</v>
      </c>
      <c r="T31" s="106">
        <f t="shared" si="15"/>
        <v>380.589</v>
      </c>
      <c r="U31" s="106">
        <f t="shared" si="7"/>
        <v>230.66</v>
      </c>
      <c r="V31" s="83">
        <v>1006.2</v>
      </c>
      <c r="W31" s="23">
        <f t="shared" si="16"/>
        <v>472.914</v>
      </c>
      <c r="X31" s="100">
        <f t="shared" si="17"/>
        <v>332.04600000000005</v>
      </c>
      <c r="Y31" s="100">
        <f t="shared" si="10"/>
        <v>201.24</v>
      </c>
    </row>
    <row r="32" spans="1:25" ht="12.75">
      <c r="A32" s="26">
        <v>24</v>
      </c>
      <c r="B32" s="78" t="s">
        <v>73</v>
      </c>
      <c r="C32" s="79">
        <v>409.2</v>
      </c>
      <c r="D32" s="79">
        <v>511.6</v>
      </c>
      <c r="E32" s="1">
        <f t="shared" si="11"/>
        <v>920.8</v>
      </c>
      <c r="F32" s="81">
        <f>G32+H32</f>
        <v>196</v>
      </c>
      <c r="G32" s="4">
        <v>178.2</v>
      </c>
      <c r="H32" s="4">
        <v>17.8</v>
      </c>
      <c r="I32" s="4"/>
      <c r="J32" s="33">
        <f t="shared" si="0"/>
        <v>920.7599999999999</v>
      </c>
      <c r="K32" s="23">
        <v>524.8</v>
      </c>
      <c r="L32" s="23">
        <v>211.8</v>
      </c>
      <c r="M32" s="23">
        <f t="shared" si="1"/>
        <v>184.16</v>
      </c>
      <c r="N32" s="15">
        <v>779.8</v>
      </c>
      <c r="O32" s="103">
        <f t="shared" si="12"/>
        <v>366.506</v>
      </c>
      <c r="P32" s="104">
        <f t="shared" si="13"/>
        <v>257.334</v>
      </c>
      <c r="Q32" s="102">
        <f t="shared" si="4"/>
        <v>155.96</v>
      </c>
      <c r="R32" s="82">
        <v>1047.9</v>
      </c>
      <c r="S32" s="107">
        <f t="shared" si="14"/>
        <v>492.51300000000003</v>
      </c>
      <c r="T32" s="106">
        <f t="shared" si="15"/>
        <v>345.8070000000001</v>
      </c>
      <c r="U32" s="106">
        <f t="shared" si="7"/>
        <v>209.58000000000004</v>
      </c>
      <c r="V32" s="83">
        <v>716.7</v>
      </c>
      <c r="W32" s="23">
        <f t="shared" si="16"/>
        <v>336.849</v>
      </c>
      <c r="X32" s="100">
        <f t="shared" si="17"/>
        <v>236.51100000000002</v>
      </c>
      <c r="Y32" s="100">
        <f t="shared" si="10"/>
        <v>143.34</v>
      </c>
    </row>
    <row r="33" spans="1:25" ht="12.75">
      <c r="A33" s="26">
        <v>25</v>
      </c>
      <c r="B33" s="78" t="s">
        <v>74</v>
      </c>
      <c r="C33" s="79">
        <v>439</v>
      </c>
      <c r="D33" s="79">
        <v>930</v>
      </c>
      <c r="E33" s="1">
        <f t="shared" si="11"/>
        <v>1369</v>
      </c>
      <c r="F33" s="81">
        <v>48</v>
      </c>
      <c r="G33" s="4"/>
      <c r="H33" s="4"/>
      <c r="I33" s="4">
        <v>48</v>
      </c>
      <c r="J33" s="33">
        <f t="shared" si="0"/>
        <v>1368.9999999999998</v>
      </c>
      <c r="K33" s="23">
        <v>780.3</v>
      </c>
      <c r="L33" s="23">
        <v>314.9</v>
      </c>
      <c r="M33" s="23">
        <f t="shared" si="1"/>
        <v>273.8</v>
      </c>
      <c r="N33" s="15">
        <v>1150.7</v>
      </c>
      <c r="O33" s="103">
        <f t="shared" si="12"/>
        <v>540.829</v>
      </c>
      <c r="P33" s="104">
        <f t="shared" si="13"/>
        <v>379.73100000000005</v>
      </c>
      <c r="Q33" s="102">
        <f t="shared" si="4"/>
        <v>230.14000000000001</v>
      </c>
      <c r="R33" s="82">
        <v>1397.3</v>
      </c>
      <c r="S33" s="107">
        <f t="shared" si="14"/>
        <v>656.731</v>
      </c>
      <c r="T33" s="106">
        <f t="shared" si="15"/>
        <v>461.109</v>
      </c>
      <c r="U33" s="106">
        <f t="shared" si="7"/>
        <v>279.46</v>
      </c>
      <c r="V33" s="83">
        <v>1122.7</v>
      </c>
      <c r="W33" s="23">
        <f t="shared" si="16"/>
        <v>527.669</v>
      </c>
      <c r="X33" s="100">
        <f t="shared" si="17"/>
        <v>370.49100000000004</v>
      </c>
      <c r="Y33" s="100">
        <f t="shared" si="10"/>
        <v>224.54000000000002</v>
      </c>
    </row>
    <row r="34" spans="1:25" ht="12.75">
      <c r="A34" s="26">
        <v>26</v>
      </c>
      <c r="B34" s="78" t="s">
        <v>75</v>
      </c>
      <c r="C34" s="79">
        <v>326.4</v>
      </c>
      <c r="D34" s="79">
        <v>2174.1</v>
      </c>
      <c r="E34" s="1">
        <f t="shared" si="11"/>
        <v>2500.5</v>
      </c>
      <c r="F34" s="81">
        <f>G34+H34</f>
        <v>350</v>
      </c>
      <c r="G34" s="4">
        <v>285</v>
      </c>
      <c r="H34" s="4">
        <v>65</v>
      </c>
      <c r="I34" s="4"/>
      <c r="J34" s="33">
        <f t="shared" si="0"/>
        <v>2500.5</v>
      </c>
      <c r="K34" s="23">
        <v>1425.3</v>
      </c>
      <c r="L34" s="23">
        <v>575.1</v>
      </c>
      <c r="M34" s="23">
        <f t="shared" si="1"/>
        <v>500.1</v>
      </c>
      <c r="N34" s="15">
        <v>2183.8</v>
      </c>
      <c r="O34" s="103">
        <f t="shared" si="12"/>
        <v>1026.386</v>
      </c>
      <c r="P34" s="104">
        <f t="shared" si="13"/>
        <v>720.6540000000001</v>
      </c>
      <c r="Q34" s="102">
        <f t="shared" si="4"/>
        <v>436.76000000000005</v>
      </c>
      <c r="R34" s="82">
        <v>2193.5</v>
      </c>
      <c r="S34" s="107">
        <f t="shared" si="14"/>
        <v>1030.945</v>
      </c>
      <c r="T34" s="106">
        <f t="shared" si="15"/>
        <v>723.855</v>
      </c>
      <c r="U34" s="106">
        <f t="shared" si="7"/>
        <v>438.70000000000005</v>
      </c>
      <c r="V34" s="83">
        <v>1921.9</v>
      </c>
      <c r="W34" s="23">
        <f t="shared" si="16"/>
        <v>903.293</v>
      </c>
      <c r="X34" s="100">
        <f t="shared" si="17"/>
        <v>634.2270000000001</v>
      </c>
      <c r="Y34" s="100">
        <f t="shared" si="10"/>
        <v>384.38000000000005</v>
      </c>
    </row>
    <row r="35" spans="1:25" ht="12.75">
      <c r="A35" s="26">
        <v>27</v>
      </c>
      <c r="B35" s="78" t="s">
        <v>76</v>
      </c>
      <c r="C35" s="79">
        <v>172.6</v>
      </c>
      <c r="D35" s="79">
        <v>660</v>
      </c>
      <c r="E35" s="1">
        <f t="shared" si="11"/>
        <v>832.6</v>
      </c>
      <c r="F35" s="81">
        <f>G35+H35+I35</f>
        <v>189.3</v>
      </c>
      <c r="G35" s="4">
        <v>39.3</v>
      </c>
      <c r="H35" s="4"/>
      <c r="I35" s="4">
        <v>150</v>
      </c>
      <c r="J35" s="88">
        <f t="shared" si="0"/>
        <v>832.62</v>
      </c>
      <c r="K35" s="23">
        <v>474.6</v>
      </c>
      <c r="L35" s="23">
        <v>191.5</v>
      </c>
      <c r="M35" s="23">
        <f t="shared" si="1"/>
        <v>166.52</v>
      </c>
      <c r="N35" s="15">
        <v>699.7</v>
      </c>
      <c r="O35" s="103">
        <f t="shared" si="12"/>
        <v>328.859</v>
      </c>
      <c r="P35" s="104">
        <f t="shared" si="13"/>
        <v>230.90100000000004</v>
      </c>
      <c r="Q35" s="102">
        <f t="shared" si="4"/>
        <v>139.94000000000003</v>
      </c>
      <c r="R35" s="82">
        <v>764.4</v>
      </c>
      <c r="S35" s="107">
        <f t="shared" si="14"/>
        <v>359.268</v>
      </c>
      <c r="T35" s="106">
        <f t="shared" si="15"/>
        <v>252.252</v>
      </c>
      <c r="U35" s="106">
        <f t="shared" si="7"/>
        <v>152.88</v>
      </c>
      <c r="V35" s="83">
        <v>700.1</v>
      </c>
      <c r="W35" s="23">
        <f t="shared" si="16"/>
        <v>329.04699999999997</v>
      </c>
      <c r="X35" s="100">
        <f t="shared" si="17"/>
        <v>231.03300000000002</v>
      </c>
      <c r="Y35" s="100">
        <f t="shared" si="10"/>
        <v>140.02</v>
      </c>
    </row>
    <row r="36" spans="1:25" ht="12.75">
      <c r="A36" s="26">
        <v>28</v>
      </c>
      <c r="B36" s="78" t="s">
        <v>77</v>
      </c>
      <c r="C36" s="79">
        <v>153.3</v>
      </c>
      <c r="D36" s="79">
        <v>930</v>
      </c>
      <c r="E36" s="1">
        <f t="shared" si="11"/>
        <v>1083.3</v>
      </c>
      <c r="F36" s="81">
        <f>G36+H36</f>
        <v>0</v>
      </c>
      <c r="G36" s="4"/>
      <c r="H36" s="4"/>
      <c r="I36" s="4"/>
      <c r="J36" s="33">
        <f t="shared" si="0"/>
        <v>1083.3</v>
      </c>
      <c r="K36" s="23">
        <v>617.6</v>
      </c>
      <c r="L36" s="23">
        <v>249.1</v>
      </c>
      <c r="M36" s="23">
        <v>216.6</v>
      </c>
      <c r="N36" s="15">
        <v>914.3</v>
      </c>
      <c r="O36" s="103">
        <f t="shared" si="12"/>
        <v>429.72099999999995</v>
      </c>
      <c r="P36" s="104">
        <f>N36*0.33</f>
        <v>301.719</v>
      </c>
      <c r="Q36" s="102">
        <f t="shared" si="4"/>
        <v>182.86</v>
      </c>
      <c r="R36" s="82">
        <v>947.4</v>
      </c>
      <c r="S36" s="107">
        <f t="shared" si="14"/>
        <v>445.27799999999996</v>
      </c>
      <c r="T36" s="106">
        <f t="shared" si="15"/>
        <v>312.642</v>
      </c>
      <c r="U36" s="106">
        <f t="shared" si="7"/>
        <v>189.48000000000002</v>
      </c>
      <c r="V36" s="83">
        <v>753.2</v>
      </c>
      <c r="W36" s="23">
        <f t="shared" si="16"/>
        <v>354.004</v>
      </c>
      <c r="X36" s="100">
        <f t="shared" si="17"/>
        <v>248.55600000000004</v>
      </c>
      <c r="Y36" s="100">
        <f t="shared" si="10"/>
        <v>150.64000000000001</v>
      </c>
    </row>
    <row r="37" spans="1:25" ht="12.75">
      <c r="A37" s="26">
        <v>29</v>
      </c>
      <c r="B37" s="78" t="s">
        <v>98</v>
      </c>
      <c r="C37" s="79">
        <v>31.7</v>
      </c>
      <c r="D37" s="79">
        <v>405.7</v>
      </c>
      <c r="E37" s="1">
        <f t="shared" si="11"/>
        <v>437.4</v>
      </c>
      <c r="F37" s="81">
        <f aca="true" t="shared" si="18" ref="F37:F53">G37+H37+I37</f>
        <v>36.4</v>
      </c>
      <c r="G37" s="4"/>
      <c r="H37" s="4">
        <v>5</v>
      </c>
      <c r="I37" s="4">
        <v>31.4</v>
      </c>
      <c r="J37" s="88">
        <f t="shared" si="0"/>
        <v>437.38</v>
      </c>
      <c r="K37" s="23">
        <v>288.7</v>
      </c>
      <c r="L37" s="23">
        <v>61.2</v>
      </c>
      <c r="M37" s="23">
        <f t="shared" si="1"/>
        <v>87.48</v>
      </c>
      <c r="N37" s="15">
        <v>384.2</v>
      </c>
      <c r="O37" s="105">
        <f>N37*0.55</f>
        <v>211.31</v>
      </c>
      <c r="P37" s="102">
        <f>N37*0.25</f>
        <v>96.05</v>
      </c>
      <c r="Q37" s="102">
        <f t="shared" si="4"/>
        <v>76.84</v>
      </c>
      <c r="R37" s="82">
        <v>362.7</v>
      </c>
      <c r="S37" s="107">
        <f>R37*0.55</f>
        <v>199.485</v>
      </c>
      <c r="T37" s="106">
        <f>R37*0.25</f>
        <v>90.675</v>
      </c>
      <c r="U37" s="106">
        <f t="shared" si="7"/>
        <v>72.54</v>
      </c>
      <c r="V37" s="83">
        <v>299.2</v>
      </c>
      <c r="W37" s="23">
        <f>V37*0.55</f>
        <v>164.56</v>
      </c>
      <c r="X37" s="5">
        <f>V37*0.25</f>
        <v>74.8</v>
      </c>
      <c r="Y37" s="100">
        <f t="shared" si="10"/>
        <v>59.84</v>
      </c>
    </row>
    <row r="38" spans="1:25" ht="12.75">
      <c r="A38" s="26">
        <v>30</v>
      </c>
      <c r="B38" s="78" t="s">
        <v>78</v>
      </c>
      <c r="C38" s="26">
        <v>30.3</v>
      </c>
      <c r="D38" s="26">
        <v>0</v>
      </c>
      <c r="E38" s="1">
        <f t="shared" si="11"/>
        <v>30.3</v>
      </c>
      <c r="F38" s="81">
        <f t="shared" si="18"/>
        <v>32</v>
      </c>
      <c r="G38" s="4">
        <v>32</v>
      </c>
      <c r="H38" s="4"/>
      <c r="I38" s="4"/>
      <c r="J38" s="88">
        <f t="shared" si="0"/>
        <v>30.259999999999998</v>
      </c>
      <c r="K38" s="23">
        <v>20</v>
      </c>
      <c r="L38" s="23">
        <v>4.2</v>
      </c>
      <c r="M38" s="23">
        <f t="shared" si="1"/>
        <v>6.06</v>
      </c>
      <c r="N38" s="15">
        <v>24.2</v>
      </c>
      <c r="O38" s="105">
        <f aca="true" t="shared" si="19" ref="O38:O53">N38*0.55</f>
        <v>13.31</v>
      </c>
      <c r="P38" s="102">
        <f aca="true" t="shared" si="20" ref="P38:P53">N38*0.25</f>
        <v>6.05</v>
      </c>
      <c r="Q38" s="102">
        <f t="shared" si="4"/>
        <v>4.84</v>
      </c>
      <c r="R38" s="82">
        <v>51.2</v>
      </c>
      <c r="S38" s="107">
        <f aca="true" t="shared" si="21" ref="S38:S53">R38*0.55</f>
        <v>28.160000000000004</v>
      </c>
      <c r="T38" s="106">
        <f aca="true" t="shared" si="22" ref="T38:T53">R38*0.25</f>
        <v>12.8</v>
      </c>
      <c r="U38" s="106">
        <f t="shared" si="7"/>
        <v>10.240000000000002</v>
      </c>
      <c r="V38" s="83">
        <v>39</v>
      </c>
      <c r="W38" s="23">
        <f aca="true" t="shared" si="23" ref="W38:W53">V38*0.55</f>
        <v>21.450000000000003</v>
      </c>
      <c r="X38" s="100">
        <f aca="true" t="shared" si="24" ref="X38:X53">V38*0.25</f>
        <v>9.75</v>
      </c>
      <c r="Y38" s="100">
        <f t="shared" si="10"/>
        <v>7.800000000000001</v>
      </c>
    </row>
    <row r="39" spans="1:25" ht="12.75">
      <c r="A39" s="26">
        <v>31</v>
      </c>
      <c r="B39" s="78" t="s">
        <v>79</v>
      </c>
      <c r="C39" s="26">
        <v>17.9</v>
      </c>
      <c r="D39" s="26">
        <v>1098.1</v>
      </c>
      <c r="E39" s="1">
        <f t="shared" si="11"/>
        <v>1116</v>
      </c>
      <c r="F39" s="81">
        <f t="shared" si="18"/>
        <v>67.2</v>
      </c>
      <c r="G39" s="4"/>
      <c r="H39" s="4"/>
      <c r="I39" s="4">
        <v>67.2</v>
      </c>
      <c r="J39" s="33">
        <f t="shared" si="0"/>
        <v>1116</v>
      </c>
      <c r="K39" s="23">
        <v>736.6</v>
      </c>
      <c r="L39" s="23">
        <v>156.2</v>
      </c>
      <c r="M39" s="23">
        <f t="shared" si="1"/>
        <v>223.2</v>
      </c>
      <c r="N39" s="15">
        <v>985.4</v>
      </c>
      <c r="O39" s="105">
        <f t="shared" si="19"/>
        <v>541.97</v>
      </c>
      <c r="P39" s="102">
        <f t="shared" si="20"/>
        <v>246.35</v>
      </c>
      <c r="Q39" s="102">
        <f t="shared" si="4"/>
        <v>197.08</v>
      </c>
      <c r="R39" s="82">
        <v>860.1</v>
      </c>
      <c r="S39" s="107">
        <f t="shared" si="21"/>
        <v>473.05500000000006</v>
      </c>
      <c r="T39" s="106">
        <f t="shared" si="22"/>
        <v>215.025</v>
      </c>
      <c r="U39" s="106">
        <f t="shared" si="7"/>
        <v>172.02</v>
      </c>
      <c r="V39" s="83">
        <v>679.8</v>
      </c>
      <c r="W39" s="23">
        <f t="shared" si="23"/>
        <v>373.89</v>
      </c>
      <c r="X39" s="100">
        <f t="shared" si="24"/>
        <v>169.95</v>
      </c>
      <c r="Y39" s="100">
        <f t="shared" si="10"/>
        <v>135.96</v>
      </c>
    </row>
    <row r="40" spans="1:25" ht="12.75">
      <c r="A40" s="26">
        <v>32</v>
      </c>
      <c r="B40" s="78" t="s">
        <v>80</v>
      </c>
      <c r="C40" s="26">
        <v>26.8</v>
      </c>
      <c r="D40" s="26">
        <v>0</v>
      </c>
      <c r="E40" s="1">
        <f t="shared" si="11"/>
        <v>26.8</v>
      </c>
      <c r="F40" s="81">
        <f t="shared" si="18"/>
        <v>0</v>
      </c>
      <c r="G40" s="4"/>
      <c r="H40" s="4"/>
      <c r="I40" s="4"/>
      <c r="J40" s="88">
        <f t="shared" si="0"/>
        <v>26.759999999999998</v>
      </c>
      <c r="K40" s="23">
        <v>17.7</v>
      </c>
      <c r="L40" s="23">
        <v>3.7</v>
      </c>
      <c r="M40" s="23">
        <f t="shared" si="1"/>
        <v>5.36</v>
      </c>
      <c r="N40" s="15">
        <v>21.4</v>
      </c>
      <c r="O40" s="105">
        <f t="shared" si="19"/>
        <v>11.77</v>
      </c>
      <c r="P40" s="102">
        <f t="shared" si="20"/>
        <v>5.35</v>
      </c>
      <c r="Q40" s="102">
        <f t="shared" si="4"/>
        <v>4.28</v>
      </c>
      <c r="R40" s="82">
        <v>42.9</v>
      </c>
      <c r="S40" s="107">
        <f t="shared" si="21"/>
        <v>23.595000000000002</v>
      </c>
      <c r="T40" s="106">
        <f t="shared" si="22"/>
        <v>10.725</v>
      </c>
      <c r="U40" s="106">
        <f t="shared" si="7"/>
        <v>8.58</v>
      </c>
      <c r="V40" s="83">
        <v>35</v>
      </c>
      <c r="W40" s="23">
        <f t="shared" si="23"/>
        <v>19.25</v>
      </c>
      <c r="X40" s="100">
        <f t="shared" si="24"/>
        <v>8.75</v>
      </c>
      <c r="Y40" s="100">
        <f t="shared" si="10"/>
        <v>7</v>
      </c>
    </row>
    <row r="41" spans="1:25" ht="12.75">
      <c r="A41" s="26">
        <v>33</v>
      </c>
      <c r="B41" s="78" t="s">
        <v>81</v>
      </c>
      <c r="C41" s="26">
        <v>22.8</v>
      </c>
      <c r="D41" s="26">
        <v>0</v>
      </c>
      <c r="E41" s="1">
        <f t="shared" si="11"/>
        <v>22.8</v>
      </c>
      <c r="F41" s="81">
        <f t="shared" si="18"/>
        <v>10</v>
      </c>
      <c r="G41" s="4"/>
      <c r="H41" s="4">
        <v>0.5</v>
      </c>
      <c r="I41" s="4">
        <v>9.5</v>
      </c>
      <c r="J41" s="33">
        <f t="shared" si="0"/>
        <v>26.4</v>
      </c>
      <c r="K41" s="23">
        <v>15</v>
      </c>
      <c r="L41" s="23">
        <f>E41*30/100</f>
        <v>6.84</v>
      </c>
      <c r="M41" s="23">
        <f t="shared" si="1"/>
        <v>4.56</v>
      </c>
      <c r="N41" s="15">
        <v>18.3</v>
      </c>
      <c r="O41" s="105">
        <f t="shared" si="19"/>
        <v>10.065000000000001</v>
      </c>
      <c r="P41" s="102">
        <f t="shared" si="20"/>
        <v>4.575</v>
      </c>
      <c r="Q41" s="102">
        <f t="shared" si="4"/>
        <v>3.66</v>
      </c>
      <c r="R41" s="82">
        <v>36.5</v>
      </c>
      <c r="S41" s="107">
        <f t="shared" si="21"/>
        <v>20.075000000000003</v>
      </c>
      <c r="T41" s="106">
        <f t="shared" si="22"/>
        <v>9.125</v>
      </c>
      <c r="U41" s="106">
        <f t="shared" si="7"/>
        <v>7.300000000000001</v>
      </c>
      <c r="V41" s="83">
        <v>30</v>
      </c>
      <c r="W41" s="23">
        <f t="shared" si="23"/>
        <v>16.5</v>
      </c>
      <c r="X41" s="100">
        <f t="shared" si="24"/>
        <v>7.5</v>
      </c>
      <c r="Y41" s="100">
        <f t="shared" si="10"/>
        <v>6</v>
      </c>
    </row>
    <row r="42" spans="1:25" ht="12.75">
      <c r="A42" s="26">
        <v>34</v>
      </c>
      <c r="B42" s="78" t="s">
        <v>82</v>
      </c>
      <c r="C42" s="26">
        <v>0</v>
      </c>
      <c r="D42" s="26">
        <v>0</v>
      </c>
      <c r="E42" s="1">
        <f t="shared" si="11"/>
        <v>0</v>
      </c>
      <c r="F42" s="81">
        <f t="shared" si="18"/>
        <v>0</v>
      </c>
      <c r="G42" s="4"/>
      <c r="H42" s="4"/>
      <c r="I42" s="4"/>
      <c r="J42" s="33">
        <f t="shared" si="0"/>
        <v>0</v>
      </c>
      <c r="K42" s="23">
        <f>E42*50/100</f>
        <v>0</v>
      </c>
      <c r="L42" s="23">
        <f>E42*30/100</f>
        <v>0</v>
      </c>
      <c r="M42" s="23">
        <f t="shared" si="1"/>
        <v>0</v>
      </c>
      <c r="N42" s="15">
        <v>0</v>
      </c>
      <c r="O42" s="105">
        <f t="shared" si="19"/>
        <v>0</v>
      </c>
      <c r="P42" s="102">
        <f t="shared" si="20"/>
        <v>0</v>
      </c>
      <c r="Q42" s="102">
        <f t="shared" si="4"/>
        <v>0</v>
      </c>
      <c r="R42" s="82">
        <v>0</v>
      </c>
      <c r="S42" s="107">
        <f t="shared" si="21"/>
        <v>0</v>
      </c>
      <c r="T42" s="106">
        <f t="shared" si="22"/>
        <v>0</v>
      </c>
      <c r="U42" s="106">
        <f t="shared" si="7"/>
        <v>0</v>
      </c>
      <c r="V42" s="83">
        <v>0</v>
      </c>
      <c r="W42" s="23">
        <f t="shared" si="23"/>
        <v>0</v>
      </c>
      <c r="X42" s="100">
        <f t="shared" si="24"/>
        <v>0</v>
      </c>
      <c r="Y42" s="100">
        <f t="shared" si="10"/>
        <v>0</v>
      </c>
    </row>
    <row r="43" spans="1:25" ht="12.75">
      <c r="A43" s="26">
        <v>35</v>
      </c>
      <c r="B43" s="78" t="s">
        <v>83</v>
      </c>
      <c r="C43" s="26">
        <v>2</v>
      </c>
      <c r="D43" s="26">
        <v>8.8</v>
      </c>
      <c r="E43" s="1">
        <f t="shared" si="11"/>
        <v>10.8</v>
      </c>
      <c r="F43" s="81">
        <f t="shared" si="18"/>
        <v>28.2</v>
      </c>
      <c r="G43" s="4"/>
      <c r="H43" s="4">
        <v>28.2</v>
      </c>
      <c r="I43" s="4"/>
      <c r="J43" s="88">
        <f t="shared" si="0"/>
        <v>10.76</v>
      </c>
      <c r="K43" s="23">
        <v>7.1</v>
      </c>
      <c r="L43" s="23">
        <v>1.5</v>
      </c>
      <c r="M43" s="23">
        <f t="shared" si="1"/>
        <v>2.16</v>
      </c>
      <c r="N43" s="15">
        <v>33.2</v>
      </c>
      <c r="O43" s="105">
        <f t="shared" si="19"/>
        <v>18.26</v>
      </c>
      <c r="P43" s="102">
        <f t="shared" si="20"/>
        <v>8.3</v>
      </c>
      <c r="Q43" s="102">
        <f t="shared" si="4"/>
        <v>6.640000000000001</v>
      </c>
      <c r="R43" s="82">
        <v>3.2</v>
      </c>
      <c r="S43" s="107">
        <f t="shared" si="21"/>
        <v>1.7600000000000002</v>
      </c>
      <c r="T43" s="106">
        <f t="shared" si="22"/>
        <v>0.8</v>
      </c>
      <c r="U43" s="106">
        <f t="shared" si="7"/>
        <v>0.6400000000000001</v>
      </c>
      <c r="V43" s="83">
        <v>0</v>
      </c>
      <c r="W43" s="23">
        <f t="shared" si="23"/>
        <v>0</v>
      </c>
      <c r="X43" s="100">
        <f t="shared" si="24"/>
        <v>0</v>
      </c>
      <c r="Y43" s="100">
        <f t="shared" si="10"/>
        <v>0</v>
      </c>
    </row>
    <row r="44" spans="1:25" ht="12.75">
      <c r="A44" s="26">
        <v>36</v>
      </c>
      <c r="B44" s="78" t="s">
        <v>84</v>
      </c>
      <c r="C44" s="26">
        <v>0</v>
      </c>
      <c r="D44" s="26">
        <v>0</v>
      </c>
      <c r="E44" s="1">
        <f t="shared" si="11"/>
        <v>0</v>
      </c>
      <c r="F44" s="81">
        <f t="shared" si="18"/>
        <v>5</v>
      </c>
      <c r="G44" s="4"/>
      <c r="H44" s="4">
        <v>5</v>
      </c>
      <c r="I44" s="4"/>
      <c r="J44" s="33">
        <f t="shared" si="0"/>
        <v>0</v>
      </c>
      <c r="K44" s="23">
        <f>E44*50/100</f>
        <v>0</v>
      </c>
      <c r="L44" s="23">
        <f>E44*30/100</f>
        <v>0</v>
      </c>
      <c r="M44" s="23">
        <f t="shared" si="1"/>
        <v>0</v>
      </c>
      <c r="N44" s="15">
        <v>0</v>
      </c>
      <c r="O44" s="105">
        <f t="shared" si="19"/>
        <v>0</v>
      </c>
      <c r="P44" s="102">
        <f t="shared" si="20"/>
        <v>0</v>
      </c>
      <c r="Q44" s="102">
        <f t="shared" si="4"/>
        <v>0</v>
      </c>
      <c r="R44" s="82">
        <v>0</v>
      </c>
      <c r="S44" s="107">
        <f t="shared" si="21"/>
        <v>0</v>
      </c>
      <c r="T44" s="106">
        <f t="shared" si="22"/>
        <v>0</v>
      </c>
      <c r="U44" s="106">
        <f t="shared" si="7"/>
        <v>0</v>
      </c>
      <c r="V44" s="83">
        <v>0</v>
      </c>
      <c r="W44" s="23">
        <f t="shared" si="23"/>
        <v>0</v>
      </c>
      <c r="X44" s="100">
        <f t="shared" si="24"/>
        <v>0</v>
      </c>
      <c r="Y44" s="100">
        <f t="shared" si="10"/>
        <v>0</v>
      </c>
    </row>
    <row r="45" spans="1:25" ht="12.75">
      <c r="A45" s="26">
        <v>37</v>
      </c>
      <c r="B45" s="78" t="s">
        <v>85</v>
      </c>
      <c r="C45" s="26">
        <v>149.3</v>
      </c>
      <c r="D45" s="26">
        <v>1098.1</v>
      </c>
      <c r="E45" s="1">
        <f t="shared" si="11"/>
        <v>1247.3999999999999</v>
      </c>
      <c r="F45" s="81">
        <f t="shared" si="18"/>
        <v>809.6</v>
      </c>
      <c r="G45" s="4">
        <v>773.6</v>
      </c>
      <c r="H45" s="4">
        <v>36</v>
      </c>
      <c r="I45" s="4"/>
      <c r="J45" s="88">
        <f t="shared" si="0"/>
        <v>1247.3799999999999</v>
      </c>
      <c r="K45" s="23">
        <v>823.3</v>
      </c>
      <c r="L45" s="23">
        <v>174.6</v>
      </c>
      <c r="M45" s="23">
        <f t="shared" si="1"/>
        <v>249.47999999999996</v>
      </c>
      <c r="N45" s="15">
        <v>1090.5</v>
      </c>
      <c r="O45" s="105">
        <f t="shared" si="19"/>
        <v>599.7750000000001</v>
      </c>
      <c r="P45" s="102">
        <f t="shared" si="20"/>
        <v>272.625</v>
      </c>
      <c r="Q45" s="102">
        <f t="shared" si="4"/>
        <v>218.10000000000002</v>
      </c>
      <c r="R45" s="82">
        <v>1082.9</v>
      </c>
      <c r="S45" s="107">
        <f t="shared" si="21"/>
        <v>595.5950000000001</v>
      </c>
      <c r="T45" s="106">
        <f t="shared" si="22"/>
        <v>270.725</v>
      </c>
      <c r="U45" s="106">
        <f t="shared" si="7"/>
        <v>216.58000000000004</v>
      </c>
      <c r="V45" s="83">
        <v>909.8</v>
      </c>
      <c r="W45" s="23">
        <f t="shared" si="23"/>
        <v>500.39000000000004</v>
      </c>
      <c r="X45" s="100">
        <f t="shared" si="24"/>
        <v>227.45</v>
      </c>
      <c r="Y45" s="100">
        <f t="shared" si="10"/>
        <v>181.96</v>
      </c>
    </row>
    <row r="46" spans="1:25" ht="12.75">
      <c r="A46" s="26">
        <v>38</v>
      </c>
      <c r="B46" s="78" t="s">
        <v>86</v>
      </c>
      <c r="C46" s="26">
        <v>4</v>
      </c>
      <c r="D46" s="26">
        <v>185.2</v>
      </c>
      <c r="E46" s="1">
        <f t="shared" si="11"/>
        <v>189.2</v>
      </c>
      <c r="F46" s="81">
        <f t="shared" si="18"/>
        <v>80</v>
      </c>
      <c r="G46" s="4"/>
      <c r="H46" s="4"/>
      <c r="I46" s="4">
        <v>80</v>
      </c>
      <c r="J46" s="88">
        <f t="shared" si="0"/>
        <v>189.24</v>
      </c>
      <c r="K46" s="23">
        <v>124.9</v>
      </c>
      <c r="L46" s="23">
        <v>26.5</v>
      </c>
      <c r="M46" s="23">
        <f t="shared" si="1"/>
        <v>37.84</v>
      </c>
      <c r="N46" s="15">
        <v>167</v>
      </c>
      <c r="O46" s="105">
        <f t="shared" si="19"/>
        <v>91.85000000000001</v>
      </c>
      <c r="P46" s="102">
        <f t="shared" si="20"/>
        <v>41.75</v>
      </c>
      <c r="Q46" s="102">
        <f t="shared" si="4"/>
        <v>33.4</v>
      </c>
      <c r="R46" s="82">
        <v>148.7</v>
      </c>
      <c r="S46" s="107">
        <f t="shared" si="21"/>
        <v>81.785</v>
      </c>
      <c r="T46" s="106">
        <f t="shared" si="22"/>
        <v>37.175</v>
      </c>
      <c r="U46" s="106">
        <f t="shared" si="7"/>
        <v>29.74</v>
      </c>
      <c r="V46" s="83">
        <v>127.7</v>
      </c>
      <c r="W46" s="23">
        <f t="shared" si="23"/>
        <v>70.23500000000001</v>
      </c>
      <c r="X46" s="100">
        <f t="shared" si="24"/>
        <v>31.925</v>
      </c>
      <c r="Y46" s="100">
        <f t="shared" si="10"/>
        <v>25.540000000000003</v>
      </c>
    </row>
    <row r="47" spans="1:25" ht="12.75">
      <c r="A47" s="26">
        <v>39</v>
      </c>
      <c r="B47" s="78" t="s">
        <v>87</v>
      </c>
      <c r="C47" s="26">
        <v>4</v>
      </c>
      <c r="D47" s="26">
        <v>119.1</v>
      </c>
      <c r="E47" s="1">
        <f t="shared" si="11"/>
        <v>123.1</v>
      </c>
      <c r="F47" s="81">
        <f t="shared" si="18"/>
        <v>31.4</v>
      </c>
      <c r="G47" s="4"/>
      <c r="H47" s="4">
        <v>31.4</v>
      </c>
      <c r="I47" s="4"/>
      <c r="J47" s="88">
        <f t="shared" si="0"/>
        <v>123.12</v>
      </c>
      <c r="K47" s="23">
        <v>81.3</v>
      </c>
      <c r="L47" s="23">
        <v>17.2</v>
      </c>
      <c r="M47" s="23">
        <f t="shared" si="1"/>
        <v>24.62</v>
      </c>
      <c r="N47" s="15">
        <v>108.5</v>
      </c>
      <c r="O47" s="105">
        <f t="shared" si="19"/>
        <v>59.675000000000004</v>
      </c>
      <c r="P47" s="102">
        <f t="shared" si="20"/>
        <v>27.125</v>
      </c>
      <c r="Q47" s="102">
        <f t="shared" si="4"/>
        <v>21.700000000000003</v>
      </c>
      <c r="R47" s="82">
        <v>94.7</v>
      </c>
      <c r="S47" s="107">
        <f t="shared" si="21"/>
        <v>52.08500000000001</v>
      </c>
      <c r="T47" s="106">
        <f t="shared" si="22"/>
        <v>23.675</v>
      </c>
      <c r="U47" s="106">
        <f t="shared" si="7"/>
        <v>18.94</v>
      </c>
      <c r="V47" s="83">
        <v>73.7</v>
      </c>
      <c r="W47" s="23">
        <f t="shared" si="23"/>
        <v>40.535000000000004</v>
      </c>
      <c r="X47" s="100">
        <f t="shared" si="24"/>
        <v>18.425</v>
      </c>
      <c r="Y47" s="100">
        <f t="shared" si="10"/>
        <v>14.740000000000002</v>
      </c>
    </row>
    <row r="48" spans="1:25" ht="12.75">
      <c r="A48" s="26">
        <v>40</v>
      </c>
      <c r="B48" s="78" t="s">
        <v>88</v>
      </c>
      <c r="C48" s="26">
        <v>4.5</v>
      </c>
      <c r="D48" s="26">
        <v>0</v>
      </c>
      <c r="E48" s="1">
        <f t="shared" si="11"/>
        <v>4.5</v>
      </c>
      <c r="F48" s="81">
        <f t="shared" si="18"/>
        <v>0</v>
      </c>
      <c r="G48" s="4"/>
      <c r="H48" s="4"/>
      <c r="I48" s="4"/>
      <c r="J48" s="33">
        <f t="shared" si="0"/>
        <v>4.5</v>
      </c>
      <c r="K48" s="23">
        <v>3</v>
      </c>
      <c r="L48" s="23">
        <v>0.6</v>
      </c>
      <c r="M48" s="23">
        <f t="shared" si="1"/>
        <v>0.9</v>
      </c>
      <c r="N48" s="15">
        <v>3.2</v>
      </c>
      <c r="O48" s="105">
        <f t="shared" si="19"/>
        <v>1.7600000000000002</v>
      </c>
      <c r="P48" s="102">
        <f t="shared" si="20"/>
        <v>0.8</v>
      </c>
      <c r="Q48" s="102">
        <f t="shared" si="4"/>
        <v>0.6400000000000001</v>
      </c>
      <c r="R48" s="82">
        <v>7.1</v>
      </c>
      <c r="S48" s="107">
        <f t="shared" si="21"/>
        <v>3.9050000000000002</v>
      </c>
      <c r="T48" s="106">
        <f t="shared" si="22"/>
        <v>1.775</v>
      </c>
      <c r="U48" s="106">
        <f t="shared" si="7"/>
        <v>1.42</v>
      </c>
      <c r="V48" s="83">
        <v>13</v>
      </c>
      <c r="W48" s="23">
        <f t="shared" si="23"/>
        <v>7.15</v>
      </c>
      <c r="X48" s="100">
        <f t="shared" si="24"/>
        <v>3.25</v>
      </c>
      <c r="Y48" s="100">
        <f t="shared" si="10"/>
        <v>2.6</v>
      </c>
    </row>
    <row r="49" spans="1:25" ht="12.75">
      <c r="A49" s="26">
        <v>41</v>
      </c>
      <c r="B49" s="78" t="s">
        <v>89</v>
      </c>
      <c r="C49" s="15">
        <v>0</v>
      </c>
      <c r="D49" s="26">
        <v>0</v>
      </c>
      <c r="E49" s="1">
        <f t="shared" si="11"/>
        <v>0</v>
      </c>
      <c r="F49" s="81">
        <f t="shared" si="18"/>
        <v>0</v>
      </c>
      <c r="G49" s="4"/>
      <c r="H49" s="4"/>
      <c r="I49" s="4"/>
      <c r="J49" s="33">
        <f t="shared" si="0"/>
        <v>0</v>
      </c>
      <c r="K49" s="23">
        <f>E49*50/100</f>
        <v>0</v>
      </c>
      <c r="L49" s="23">
        <f>E49*30/100</f>
        <v>0</v>
      </c>
      <c r="M49" s="23">
        <f t="shared" si="1"/>
        <v>0</v>
      </c>
      <c r="N49" s="15">
        <v>0</v>
      </c>
      <c r="O49" s="105">
        <f t="shared" si="19"/>
        <v>0</v>
      </c>
      <c r="P49" s="102">
        <f t="shared" si="20"/>
        <v>0</v>
      </c>
      <c r="Q49" s="102">
        <f t="shared" si="4"/>
        <v>0</v>
      </c>
      <c r="R49" s="82">
        <v>0</v>
      </c>
      <c r="S49" s="107">
        <f t="shared" si="21"/>
        <v>0</v>
      </c>
      <c r="T49" s="106">
        <f t="shared" si="22"/>
        <v>0</v>
      </c>
      <c r="U49" s="106">
        <f t="shared" si="7"/>
        <v>0</v>
      </c>
      <c r="V49" s="83">
        <v>0</v>
      </c>
      <c r="W49" s="23">
        <f t="shared" si="23"/>
        <v>0</v>
      </c>
      <c r="X49" s="100">
        <f t="shared" si="24"/>
        <v>0</v>
      </c>
      <c r="Y49" s="100">
        <f t="shared" si="10"/>
        <v>0</v>
      </c>
    </row>
    <row r="50" spans="1:25" ht="12.75">
      <c r="A50" s="26">
        <v>42</v>
      </c>
      <c r="B50" s="78" t="s">
        <v>99</v>
      </c>
      <c r="C50" s="26">
        <v>162.7</v>
      </c>
      <c r="D50" s="26">
        <v>908.5</v>
      </c>
      <c r="E50" s="1">
        <f t="shared" si="11"/>
        <v>1071.2</v>
      </c>
      <c r="F50" s="81">
        <f t="shared" si="18"/>
        <v>704</v>
      </c>
      <c r="G50" s="4"/>
      <c r="H50" s="4">
        <v>36</v>
      </c>
      <c r="I50" s="4">
        <v>668</v>
      </c>
      <c r="J50" s="88">
        <f t="shared" si="0"/>
        <v>1071.24</v>
      </c>
      <c r="K50" s="23">
        <v>707</v>
      </c>
      <c r="L50" s="23">
        <v>150</v>
      </c>
      <c r="M50" s="23">
        <f t="shared" si="1"/>
        <v>214.24</v>
      </c>
      <c r="N50" s="15">
        <v>933.6</v>
      </c>
      <c r="O50" s="105">
        <f t="shared" si="19"/>
        <v>513.48</v>
      </c>
      <c r="P50" s="102">
        <f t="shared" si="20"/>
        <v>233.4</v>
      </c>
      <c r="Q50" s="102">
        <f t="shared" si="4"/>
        <v>186.72000000000003</v>
      </c>
      <c r="R50" s="82">
        <v>958.6</v>
      </c>
      <c r="S50" s="107">
        <f t="shared" si="21"/>
        <v>527.23</v>
      </c>
      <c r="T50" s="106">
        <f t="shared" si="22"/>
        <v>239.65</v>
      </c>
      <c r="U50" s="106">
        <f t="shared" si="7"/>
        <v>191.72000000000003</v>
      </c>
      <c r="V50" s="83">
        <v>786.4</v>
      </c>
      <c r="W50" s="23">
        <f t="shared" si="23"/>
        <v>432.52000000000004</v>
      </c>
      <c r="X50" s="100">
        <f t="shared" si="24"/>
        <v>196.6</v>
      </c>
      <c r="Y50" s="100">
        <f t="shared" si="10"/>
        <v>157.28</v>
      </c>
    </row>
    <row r="51" spans="1:25" ht="12.75">
      <c r="A51" s="26">
        <v>43</v>
      </c>
      <c r="B51" s="78" t="s">
        <v>90</v>
      </c>
      <c r="C51" s="26">
        <v>9.9</v>
      </c>
      <c r="D51" s="26">
        <v>132.3</v>
      </c>
      <c r="E51" s="1">
        <f t="shared" si="11"/>
        <v>142.20000000000002</v>
      </c>
      <c r="F51" s="81">
        <f t="shared" si="18"/>
        <v>32</v>
      </c>
      <c r="G51" s="4">
        <v>32</v>
      </c>
      <c r="H51" s="4"/>
      <c r="I51" s="4"/>
      <c r="J51" s="88">
        <f t="shared" si="0"/>
        <v>142.24</v>
      </c>
      <c r="K51" s="23">
        <v>93.9</v>
      </c>
      <c r="L51" s="23">
        <v>19.9</v>
      </c>
      <c r="M51" s="23">
        <f t="shared" si="1"/>
        <v>28.440000000000005</v>
      </c>
      <c r="N51" s="15">
        <v>124.9</v>
      </c>
      <c r="O51" s="105">
        <f t="shared" si="19"/>
        <v>68.69500000000001</v>
      </c>
      <c r="P51" s="102">
        <f t="shared" si="20"/>
        <v>31.225</v>
      </c>
      <c r="Q51" s="102">
        <f t="shared" si="4"/>
        <v>24.980000000000004</v>
      </c>
      <c r="R51" s="82">
        <v>117.6</v>
      </c>
      <c r="S51" s="107">
        <f t="shared" si="21"/>
        <v>64.68</v>
      </c>
      <c r="T51" s="106">
        <f t="shared" si="22"/>
        <v>29.4</v>
      </c>
      <c r="U51" s="106">
        <f t="shared" si="7"/>
        <v>23.52</v>
      </c>
      <c r="V51" s="83">
        <v>81.9</v>
      </c>
      <c r="W51" s="23">
        <f t="shared" si="23"/>
        <v>45.04500000000001</v>
      </c>
      <c r="X51" s="100">
        <f t="shared" si="24"/>
        <v>20.475</v>
      </c>
      <c r="Y51" s="100">
        <f t="shared" si="10"/>
        <v>16.380000000000003</v>
      </c>
    </row>
    <row r="52" spans="1:25" ht="12.75">
      <c r="A52" s="26">
        <v>44</v>
      </c>
      <c r="B52" s="78" t="s">
        <v>91</v>
      </c>
      <c r="C52" s="26">
        <v>0</v>
      </c>
      <c r="D52" s="26">
        <v>0</v>
      </c>
      <c r="E52" s="1">
        <f t="shared" si="11"/>
        <v>0</v>
      </c>
      <c r="F52" s="81">
        <f t="shared" si="18"/>
        <v>7</v>
      </c>
      <c r="G52" s="4"/>
      <c r="H52" s="4"/>
      <c r="I52" s="4">
        <v>7</v>
      </c>
      <c r="J52" s="33">
        <f t="shared" si="0"/>
        <v>0</v>
      </c>
      <c r="K52" s="23">
        <f>E52*50/100</f>
        <v>0</v>
      </c>
      <c r="L52" s="23">
        <f>E52*30/100</f>
        <v>0</v>
      </c>
      <c r="M52" s="23">
        <f t="shared" si="1"/>
        <v>0</v>
      </c>
      <c r="N52" s="15">
        <v>0</v>
      </c>
      <c r="O52" s="105">
        <f t="shared" si="19"/>
        <v>0</v>
      </c>
      <c r="P52" s="102">
        <f t="shared" si="20"/>
        <v>0</v>
      </c>
      <c r="Q52" s="102">
        <f t="shared" si="4"/>
        <v>0</v>
      </c>
      <c r="R52" s="82">
        <v>0</v>
      </c>
      <c r="S52" s="107">
        <f t="shared" si="21"/>
        <v>0</v>
      </c>
      <c r="T52" s="106">
        <f t="shared" si="22"/>
        <v>0</v>
      </c>
      <c r="U52" s="106">
        <f t="shared" si="7"/>
        <v>0</v>
      </c>
      <c r="V52" s="83">
        <v>0</v>
      </c>
      <c r="W52" s="23">
        <f t="shared" si="23"/>
        <v>0</v>
      </c>
      <c r="X52" s="100">
        <f t="shared" si="24"/>
        <v>0</v>
      </c>
      <c r="Y52" s="100">
        <f t="shared" si="10"/>
        <v>0</v>
      </c>
    </row>
    <row r="53" spans="1:25" ht="13.5" thickBot="1">
      <c r="A53" s="28">
        <v>45</v>
      </c>
      <c r="B53" s="95" t="s">
        <v>92</v>
      </c>
      <c r="C53" s="79">
        <v>50.1</v>
      </c>
      <c r="D53" s="79">
        <v>176.4</v>
      </c>
      <c r="E53" s="1">
        <f t="shared" si="11"/>
        <v>226.5</v>
      </c>
      <c r="F53" s="81">
        <f t="shared" si="18"/>
        <v>12.8</v>
      </c>
      <c r="G53" s="4"/>
      <c r="H53" s="4"/>
      <c r="I53" s="4">
        <v>12.8</v>
      </c>
      <c r="J53" s="33">
        <f t="shared" si="0"/>
        <v>226.5</v>
      </c>
      <c r="K53" s="23">
        <v>149.5</v>
      </c>
      <c r="L53" s="23">
        <v>31.7</v>
      </c>
      <c r="M53" s="23">
        <f t="shared" si="1"/>
        <v>45.3</v>
      </c>
      <c r="N53" s="15">
        <v>190.1</v>
      </c>
      <c r="O53" s="105">
        <f t="shared" si="19"/>
        <v>104.555</v>
      </c>
      <c r="P53" s="102">
        <f t="shared" si="20"/>
        <v>47.525</v>
      </c>
      <c r="Q53" s="102">
        <f t="shared" si="4"/>
        <v>38.02</v>
      </c>
      <c r="R53" s="82">
        <v>230</v>
      </c>
      <c r="S53" s="107">
        <f t="shared" si="21"/>
        <v>126.50000000000001</v>
      </c>
      <c r="T53" s="106">
        <f t="shared" si="22"/>
        <v>57.5</v>
      </c>
      <c r="U53" s="106">
        <f t="shared" si="7"/>
        <v>46</v>
      </c>
      <c r="V53" s="83">
        <v>189.2</v>
      </c>
      <c r="W53" s="23">
        <f t="shared" si="23"/>
        <v>104.06</v>
      </c>
      <c r="X53" s="100">
        <f t="shared" si="24"/>
        <v>47.3</v>
      </c>
      <c r="Y53" s="100">
        <f t="shared" si="10"/>
        <v>37.839999999999996</v>
      </c>
    </row>
    <row r="54" spans="1:25" ht="13.5" thickBot="1">
      <c r="A54" s="30"/>
      <c r="B54" s="36" t="s">
        <v>93</v>
      </c>
      <c r="C54" s="80"/>
      <c r="D54" s="80"/>
      <c r="E54" s="1"/>
      <c r="F54" s="96">
        <f aca="true" t="shared" si="25" ref="F54:Y54">SUM(F9:F53)</f>
        <v>16193.9</v>
      </c>
      <c r="G54" s="4">
        <f t="shared" si="25"/>
        <v>8544.1</v>
      </c>
      <c r="H54" s="4">
        <f t="shared" si="25"/>
        <v>4241.3</v>
      </c>
      <c r="I54" s="4">
        <f t="shared" si="25"/>
        <v>3408.5</v>
      </c>
      <c r="J54" s="99">
        <f t="shared" si="25"/>
        <v>74056.46</v>
      </c>
      <c r="K54" s="4">
        <f t="shared" si="25"/>
        <v>41215.5</v>
      </c>
      <c r="L54" s="4">
        <f t="shared" si="25"/>
        <v>18030.439999999995</v>
      </c>
      <c r="M54" s="4">
        <f t="shared" si="25"/>
        <v>14810.52</v>
      </c>
      <c r="N54" s="97">
        <f t="shared" si="25"/>
        <v>63477.3</v>
      </c>
      <c r="O54" s="102">
        <f t="shared" si="25"/>
        <v>29307.406</v>
      </c>
      <c r="P54" s="102">
        <f t="shared" si="25"/>
        <v>21474.433999999994</v>
      </c>
      <c r="Q54" s="102">
        <f t="shared" si="25"/>
        <v>12695.46</v>
      </c>
      <c r="R54" s="98">
        <f t="shared" si="25"/>
        <v>64354.599999999984</v>
      </c>
      <c r="S54" s="106">
        <f t="shared" si="25"/>
        <v>29789.070999999996</v>
      </c>
      <c r="T54" s="106">
        <f t="shared" si="25"/>
        <v>21694.569</v>
      </c>
      <c r="U54" s="106">
        <f t="shared" si="25"/>
        <v>12870.919999999996</v>
      </c>
      <c r="V54" s="22">
        <f t="shared" si="25"/>
        <v>51702.999999999985</v>
      </c>
      <c r="W54" s="100">
        <f t="shared" si="25"/>
        <v>23929.906000000003</v>
      </c>
      <c r="X54" s="100">
        <f t="shared" si="25"/>
        <v>17432.493999999995</v>
      </c>
      <c r="Y54" s="100">
        <f t="shared" si="25"/>
        <v>10340.599999999997</v>
      </c>
    </row>
    <row r="55" spans="1:25" ht="12.75">
      <c r="A55" s="91"/>
      <c r="B55" s="92"/>
      <c r="C55" s="93"/>
      <c r="D55" s="93"/>
      <c r="E55" s="1"/>
      <c r="F55" s="84"/>
      <c r="G55" s="13"/>
      <c r="H55" s="13"/>
      <c r="I55" s="13"/>
      <c r="J55" s="85">
        <f>K54+L54+M54</f>
        <v>74056.45999999999</v>
      </c>
      <c r="N55" s="101">
        <f>O54+P54+Q54</f>
        <v>63477.299999999996</v>
      </c>
      <c r="O55" s="86"/>
      <c r="P55" s="86"/>
      <c r="Q55" s="86"/>
      <c r="R55" s="17">
        <f>S54+T54+U54</f>
        <v>64354.56</v>
      </c>
      <c r="S55" s="86"/>
      <c r="T55" s="86"/>
      <c r="U55" s="86"/>
      <c r="V55" s="17">
        <f>W54+X54+Y54</f>
        <v>51702.99999999999</v>
      </c>
      <c r="W55" s="86"/>
      <c r="X55" s="86"/>
      <c r="Y55" s="86"/>
    </row>
    <row r="56" spans="1:16" ht="12.75">
      <c r="A56" s="31"/>
      <c r="B56" s="32"/>
      <c r="C56" s="32"/>
      <c r="D56" s="32"/>
      <c r="F56" s="1" t="s">
        <v>18</v>
      </c>
      <c r="G56" s="16">
        <f>G54/F54*100</f>
        <v>52.76122490567437</v>
      </c>
      <c r="H56" s="16">
        <f>H54/F54*100</f>
        <v>26.190726137619723</v>
      </c>
      <c r="I56" s="16">
        <f>I54/F54*100</f>
        <v>21.04804895670592</v>
      </c>
      <c r="J56" s="1"/>
      <c r="K56" s="87" t="s">
        <v>124</v>
      </c>
      <c r="N56" s="1"/>
      <c r="O56" s="87" t="s">
        <v>123</v>
      </c>
      <c r="P56" s="87"/>
    </row>
    <row r="57" spans="1:17" ht="12.75">
      <c r="A57" s="31"/>
      <c r="B57" s="32"/>
      <c r="C57" s="32"/>
      <c r="D57" s="32"/>
      <c r="F57" s="1"/>
      <c r="G57" s="1"/>
      <c r="H57" s="1"/>
      <c r="I57" s="1"/>
      <c r="J57" s="1"/>
      <c r="K57" s="13" t="s">
        <v>120</v>
      </c>
      <c r="L57" s="13"/>
      <c r="M57" s="13"/>
      <c r="N57" s="16"/>
      <c r="O57" s="13" t="s">
        <v>120</v>
      </c>
      <c r="P57" s="13"/>
      <c r="Q57" s="13"/>
    </row>
    <row r="58" spans="1:17" ht="12.75">
      <c r="A58" s="32"/>
      <c r="B58" s="32"/>
      <c r="C58" s="32"/>
      <c r="D58" s="32"/>
      <c r="F58" s="1"/>
      <c r="G58" s="1"/>
      <c r="H58" s="1"/>
      <c r="I58" s="1"/>
      <c r="J58" s="1"/>
      <c r="K58" s="89">
        <v>0.57</v>
      </c>
      <c r="L58" s="89">
        <v>0.23</v>
      </c>
      <c r="M58" s="89">
        <v>0.2</v>
      </c>
      <c r="N58" s="1"/>
      <c r="O58" s="89">
        <v>0.57</v>
      </c>
      <c r="P58" s="89">
        <v>0.23</v>
      </c>
      <c r="Q58" s="89">
        <v>0.2</v>
      </c>
    </row>
    <row r="59" spans="6:17" ht="12.75">
      <c r="F59" s="1"/>
      <c r="G59" s="1"/>
      <c r="H59" s="1"/>
      <c r="I59" s="1"/>
      <c r="J59" s="1"/>
      <c r="K59" s="1" t="s">
        <v>121</v>
      </c>
      <c r="L59" s="1"/>
      <c r="M59" s="1"/>
      <c r="N59" s="1"/>
      <c r="O59" s="1" t="s">
        <v>121</v>
      </c>
      <c r="P59" s="1"/>
      <c r="Q59" s="1"/>
    </row>
    <row r="60" spans="6:17" ht="12.75">
      <c r="F60" s="1"/>
      <c r="G60" s="1"/>
      <c r="H60" s="1"/>
      <c r="I60" s="1"/>
      <c r="J60" s="1"/>
      <c r="K60" s="89">
        <v>0.47</v>
      </c>
      <c r="L60" s="89">
        <v>0.33</v>
      </c>
      <c r="M60" s="89">
        <v>0.2</v>
      </c>
      <c r="N60" s="1"/>
      <c r="O60" s="89">
        <v>0.47</v>
      </c>
      <c r="P60" s="89">
        <v>0.33</v>
      </c>
      <c r="Q60" s="89">
        <v>0.2</v>
      </c>
    </row>
    <row r="61" spans="6:17" ht="12.75">
      <c r="F61" s="1"/>
      <c r="G61" s="1"/>
      <c r="H61" s="1"/>
      <c r="I61" s="1"/>
      <c r="J61" s="1"/>
      <c r="K61" s="1" t="s">
        <v>122</v>
      </c>
      <c r="L61" s="1"/>
      <c r="M61" s="1"/>
      <c r="N61" s="1"/>
      <c r="O61" s="1" t="s">
        <v>122</v>
      </c>
      <c r="P61" s="1"/>
      <c r="Q61" s="1"/>
    </row>
    <row r="62" spans="6:17" ht="12.75">
      <c r="F62" s="1"/>
      <c r="G62" s="1"/>
      <c r="H62" s="1"/>
      <c r="I62" s="1"/>
      <c r="J62" s="1"/>
      <c r="K62" s="89">
        <v>0.66</v>
      </c>
      <c r="L62" s="89">
        <v>0.14</v>
      </c>
      <c r="M62" s="89">
        <v>0.2</v>
      </c>
      <c r="N62" s="1"/>
      <c r="O62" s="89">
        <v>0.66</v>
      </c>
      <c r="P62" s="89">
        <v>0.14</v>
      </c>
      <c r="Q62" s="89">
        <v>0.2</v>
      </c>
    </row>
    <row r="63" spans="6:14" ht="12.75">
      <c r="F63" s="1"/>
      <c r="G63" s="1"/>
      <c r="H63" s="1"/>
      <c r="I63" s="1"/>
      <c r="J63" s="1"/>
      <c r="K63" s="1"/>
      <c r="L63" s="1"/>
      <c r="M63" s="1"/>
      <c r="N63" s="1"/>
    </row>
    <row r="64" spans="6:14" ht="12.75">
      <c r="F64" s="1"/>
      <c r="G64" s="1"/>
      <c r="H64" s="1"/>
      <c r="I64" s="1"/>
      <c r="J64" s="1"/>
      <c r="K64" s="1"/>
      <c r="L64" s="1"/>
      <c r="M64" s="1"/>
      <c r="N64" s="1"/>
    </row>
    <row r="65" spans="6:14" ht="12.75">
      <c r="F65" s="1"/>
      <c r="G65" s="1"/>
      <c r="H65" s="1"/>
      <c r="I65" s="1"/>
      <c r="J65" s="1"/>
      <c r="K65" s="1"/>
      <c r="L65" s="1"/>
      <c r="M65" s="1"/>
      <c r="N65" s="1"/>
    </row>
    <row r="66" spans="6:14" ht="12.75">
      <c r="F66" s="1"/>
      <c r="G66" s="1"/>
      <c r="H66" s="1"/>
      <c r="I66" s="1"/>
      <c r="J66" s="1"/>
      <c r="K66" s="1"/>
      <c r="L66" s="1"/>
      <c r="M66" s="1"/>
      <c r="N66" s="1"/>
    </row>
    <row r="67" spans="6:14" ht="12.75">
      <c r="F67" s="1"/>
      <c r="G67" s="1"/>
      <c r="H67" s="1"/>
      <c r="I67" s="1"/>
      <c r="J67" s="1"/>
      <c r="K67" s="1"/>
      <c r="L67" s="1"/>
      <c r="M67" s="1"/>
      <c r="N67" s="1"/>
    </row>
    <row r="68" spans="6:14" ht="12.75">
      <c r="F68" s="1"/>
      <c r="G68" s="1"/>
      <c r="H68" s="1"/>
      <c r="I68" s="1"/>
      <c r="J68" s="1"/>
      <c r="K68" s="1"/>
      <c r="L68" s="1"/>
      <c r="M68" s="1"/>
      <c r="N68" s="1"/>
    </row>
    <row r="69" spans="6:14" ht="12.75">
      <c r="F69" s="1"/>
      <c r="G69" s="1"/>
      <c r="H69" s="1"/>
      <c r="I69" s="1"/>
      <c r="J69" s="1"/>
      <c r="K69" s="1"/>
      <c r="L69" s="1"/>
      <c r="M69" s="1"/>
      <c r="N69" s="1"/>
    </row>
    <row r="70" spans="6:14" ht="12.75">
      <c r="F70" s="1"/>
      <c r="G70" s="1"/>
      <c r="H70" s="1"/>
      <c r="I70" s="1"/>
      <c r="J70" s="1"/>
      <c r="K70" s="1"/>
      <c r="L70" s="1"/>
      <c r="M70" s="1"/>
      <c r="N70" s="1"/>
    </row>
    <row r="71" spans="6:14" ht="12.75">
      <c r="F71" s="1"/>
      <c r="G71" s="1"/>
      <c r="H71" s="1"/>
      <c r="I71" s="1"/>
      <c r="J71" s="1"/>
      <c r="K71" s="1"/>
      <c r="L71" s="1"/>
      <c r="M71" s="1"/>
      <c r="N71" s="1"/>
    </row>
    <row r="72" spans="6:14" ht="12.75">
      <c r="F72" s="1"/>
      <c r="G72" s="1"/>
      <c r="H72" s="1"/>
      <c r="I72" s="1"/>
      <c r="J72" s="1"/>
      <c r="K72" s="1"/>
      <c r="L72" s="1"/>
      <c r="M72" s="1"/>
      <c r="N72" s="1"/>
    </row>
    <row r="73" spans="6:14" ht="12.75">
      <c r="F73" s="1"/>
      <c r="G73" s="1"/>
      <c r="H73" s="1"/>
      <c r="I73" s="1"/>
      <c r="J73" s="1"/>
      <c r="K73" s="1"/>
      <c r="L73" s="1"/>
      <c r="M73" s="1"/>
      <c r="N73" s="1"/>
    </row>
    <row r="74" spans="6:14" ht="12.75">
      <c r="F74" s="1"/>
      <c r="G74" s="1"/>
      <c r="H74" s="1"/>
      <c r="I74" s="1"/>
      <c r="J74" s="1"/>
      <c r="K74" s="1"/>
      <c r="L74" s="1"/>
      <c r="M74" s="1"/>
      <c r="N74" s="1"/>
    </row>
    <row r="75" spans="6:14" ht="12.75">
      <c r="F75" s="1"/>
      <c r="G75" s="1"/>
      <c r="H75" s="1"/>
      <c r="I75" s="1"/>
      <c r="J75" s="1"/>
      <c r="K75" s="1"/>
      <c r="L75" s="1"/>
      <c r="M75" s="1"/>
      <c r="N75" s="1"/>
    </row>
    <row r="76" spans="6:14" ht="12.75">
      <c r="F76" s="1"/>
      <c r="G76" s="1"/>
      <c r="H76" s="1"/>
      <c r="I76" s="1"/>
      <c r="J76" s="1"/>
      <c r="K76" s="1"/>
      <c r="L76" s="1"/>
      <c r="M76" s="1"/>
      <c r="N76" s="1"/>
    </row>
    <row r="77" spans="6:14" ht="12.75">
      <c r="F77" s="1"/>
      <c r="G77" s="1"/>
      <c r="H77" s="1"/>
      <c r="I77" s="1"/>
      <c r="J77" s="1"/>
      <c r="K77" s="1"/>
      <c r="L77" s="1"/>
      <c r="M77" s="1"/>
      <c r="N77" s="1"/>
    </row>
    <row r="78" spans="6:14" ht="12.75">
      <c r="F78" s="1"/>
      <c r="G78" s="1"/>
      <c r="H78" s="1"/>
      <c r="I78" s="1"/>
      <c r="J78" s="1"/>
      <c r="K78" s="1"/>
      <c r="L78" s="1"/>
      <c r="M78" s="1"/>
      <c r="N78" s="1"/>
    </row>
    <row r="79" spans="6:14" ht="12.75">
      <c r="F79" s="1"/>
      <c r="G79" s="1"/>
      <c r="H79" s="1"/>
      <c r="I79" s="1"/>
      <c r="J79" s="1"/>
      <c r="K79" s="1"/>
      <c r="L79" s="1"/>
      <c r="M79" s="1"/>
      <c r="N79" s="1"/>
    </row>
    <row r="80" spans="6:14" ht="12.75">
      <c r="F80" s="1"/>
      <c r="G80" s="1"/>
      <c r="H80" s="1"/>
      <c r="I80" s="1"/>
      <c r="J80" s="1"/>
      <c r="K80" s="1"/>
      <c r="L80" s="1"/>
      <c r="M80" s="1"/>
      <c r="N80" s="1"/>
    </row>
    <row r="81" spans="6:14" ht="12.75">
      <c r="F81" s="1"/>
      <c r="G81" s="1"/>
      <c r="H81" s="1"/>
      <c r="I81" s="1"/>
      <c r="J81" s="1"/>
      <c r="K81" s="1"/>
      <c r="L81" s="1"/>
      <c r="M81" s="1"/>
      <c r="N81" s="1"/>
    </row>
    <row r="82" spans="6:14" ht="12.75">
      <c r="F82" s="1"/>
      <c r="G82" s="1"/>
      <c r="H82" s="1"/>
      <c r="I82" s="1"/>
      <c r="J82" s="1"/>
      <c r="K82" s="1"/>
      <c r="L82" s="1"/>
      <c r="M82" s="1"/>
      <c r="N82" s="1"/>
    </row>
    <row r="83" spans="6:14" ht="12.75">
      <c r="F83" s="1"/>
      <c r="G83" s="1"/>
      <c r="H83" s="1"/>
      <c r="I83" s="1"/>
      <c r="J83" s="1"/>
      <c r="K83" s="1"/>
      <c r="L83" s="1"/>
      <c r="M83" s="1"/>
      <c r="N83" s="1"/>
    </row>
    <row r="84" spans="6:14" ht="12.75">
      <c r="F84" s="1"/>
      <c r="G84" s="1"/>
      <c r="H84" s="1"/>
      <c r="I84" s="1"/>
      <c r="J84" s="1"/>
      <c r="K84" s="1"/>
      <c r="L84" s="1"/>
      <c r="M84" s="1"/>
      <c r="N84" s="1"/>
    </row>
    <row r="85" spans="6:14" ht="12.75">
      <c r="F85" s="1"/>
      <c r="G85" s="1"/>
      <c r="H85" s="1"/>
      <c r="I85" s="1"/>
      <c r="J85" s="1"/>
      <c r="K85" s="1"/>
      <c r="L85" s="1"/>
      <c r="M85" s="1"/>
      <c r="N85" s="1"/>
    </row>
    <row r="86" spans="6:14" ht="12.75">
      <c r="F86" s="1"/>
      <c r="G86" s="1"/>
      <c r="H86" s="1"/>
      <c r="I86" s="1"/>
      <c r="J86" s="1"/>
      <c r="K86" s="1"/>
      <c r="L86" s="1"/>
      <c r="M86" s="1"/>
      <c r="N86" s="1"/>
    </row>
    <row r="87" spans="6:14" ht="12.75">
      <c r="F87" s="1"/>
      <c r="G87" s="1"/>
      <c r="H87" s="1"/>
      <c r="I87" s="1"/>
      <c r="J87" s="1"/>
      <c r="K87" s="1"/>
      <c r="L87" s="1"/>
      <c r="M87" s="1"/>
      <c r="N87" s="1"/>
    </row>
    <row r="88" spans="6:14" ht="12.75">
      <c r="F88" s="1"/>
      <c r="G88" s="1"/>
      <c r="H88" s="1"/>
      <c r="I88" s="1"/>
      <c r="J88" s="1"/>
      <c r="K88" s="1"/>
      <c r="L88" s="1"/>
      <c r="M88" s="1"/>
      <c r="N88" s="1"/>
    </row>
    <row r="89" spans="6:14" ht="12.75">
      <c r="F89" s="1"/>
      <c r="G89" s="1"/>
      <c r="H89" s="1"/>
      <c r="I89" s="1"/>
      <c r="J89" s="1"/>
      <c r="K89" s="1"/>
      <c r="L89" s="1"/>
      <c r="M89" s="1"/>
      <c r="N89" s="1"/>
    </row>
    <row r="90" spans="6:14" ht="12.75">
      <c r="F90" s="1"/>
      <c r="G90" s="1"/>
      <c r="H90" s="1"/>
      <c r="I90" s="1"/>
      <c r="J90" s="1"/>
      <c r="K90" s="1"/>
      <c r="L90" s="1"/>
      <c r="M90" s="1"/>
      <c r="N90" s="1"/>
    </row>
    <row r="91" spans="6:14" ht="12.75">
      <c r="F91" s="1"/>
      <c r="G91" s="1"/>
      <c r="H91" s="1"/>
      <c r="I91" s="1"/>
      <c r="J91" s="1"/>
      <c r="K91" s="1"/>
      <c r="L91" s="1"/>
      <c r="M91" s="1"/>
      <c r="N91" s="1"/>
    </row>
    <row r="92" spans="6:14" ht="12.75">
      <c r="F92" s="1"/>
      <c r="G92" s="1"/>
      <c r="H92" s="1"/>
      <c r="I92" s="1"/>
      <c r="J92" s="1"/>
      <c r="K92" s="1"/>
      <c r="L92" s="1"/>
      <c r="M92" s="1"/>
      <c r="N92" s="1"/>
    </row>
    <row r="93" spans="6:14" ht="12.75">
      <c r="F93" s="1"/>
      <c r="G93" s="1"/>
      <c r="H93" s="1"/>
      <c r="I93" s="1"/>
      <c r="J93" s="1"/>
      <c r="K93" s="1"/>
      <c r="L93" s="1"/>
      <c r="M93" s="1"/>
      <c r="N93" s="1"/>
    </row>
    <row r="94" spans="6:14" ht="12.75">
      <c r="F94" s="1"/>
      <c r="G94" s="1"/>
      <c r="H94" s="1"/>
      <c r="I94" s="1"/>
      <c r="J94" s="1"/>
      <c r="K94" s="1"/>
      <c r="L94" s="1"/>
      <c r="M94" s="1"/>
      <c r="N94" s="1"/>
    </row>
    <row r="95" spans="6:14" ht="12.75">
      <c r="F95" s="1"/>
      <c r="G95" s="1"/>
      <c r="H95" s="1"/>
      <c r="I95" s="1"/>
      <c r="J95" s="1"/>
      <c r="K95" s="1"/>
      <c r="L95" s="1"/>
      <c r="M95" s="1"/>
      <c r="N95" s="1"/>
    </row>
    <row r="96" spans="6:14" ht="12.75">
      <c r="F96" s="1"/>
      <c r="G96" s="1"/>
      <c r="H96" s="1"/>
      <c r="I96" s="1"/>
      <c r="J96" s="1"/>
      <c r="K96" s="1"/>
      <c r="L96" s="1"/>
      <c r="M96" s="1"/>
      <c r="N96" s="1"/>
    </row>
    <row r="97" spans="6:14" ht="12.75">
      <c r="F97" s="1"/>
      <c r="G97" s="1"/>
      <c r="H97" s="1"/>
      <c r="I97" s="1"/>
      <c r="J97" s="1"/>
      <c r="K97" s="1"/>
      <c r="L97" s="1"/>
      <c r="M97" s="1"/>
      <c r="N97" s="1"/>
    </row>
    <row r="98" spans="6:14" ht="12.75">
      <c r="F98" s="1"/>
      <c r="G98" s="1"/>
      <c r="H98" s="1"/>
      <c r="I98" s="1"/>
      <c r="J98" s="1"/>
      <c r="K98" s="1"/>
      <c r="L98" s="1"/>
      <c r="M98" s="1"/>
      <c r="N98" s="1"/>
    </row>
    <row r="99" spans="6:14" ht="12.75">
      <c r="F99" s="1"/>
      <c r="G99" s="1"/>
      <c r="H99" s="1"/>
      <c r="I99" s="1"/>
      <c r="J99" s="1"/>
      <c r="K99" s="1"/>
      <c r="L99" s="1"/>
      <c r="M99" s="1"/>
      <c r="N99" s="1"/>
    </row>
    <row r="100" spans="6:14" ht="12.75">
      <c r="F100" s="1"/>
      <c r="G100" s="1"/>
      <c r="H100" s="1"/>
      <c r="I100" s="1"/>
      <c r="J100" s="1"/>
      <c r="K100" s="1"/>
      <c r="L100" s="1"/>
      <c r="M100" s="1"/>
      <c r="N100" s="1"/>
    </row>
    <row r="101" spans="6:14" ht="12.75">
      <c r="F101" s="1"/>
      <c r="G101" s="1"/>
      <c r="H101" s="1"/>
      <c r="I101" s="1"/>
      <c r="J101" s="1"/>
      <c r="K101" s="1"/>
      <c r="L101" s="1"/>
      <c r="M101" s="1"/>
      <c r="N101" s="1"/>
    </row>
    <row r="102" spans="6:14" ht="12.75">
      <c r="F102" s="1"/>
      <c r="G102" s="1"/>
      <c r="H102" s="1"/>
      <c r="I102" s="1"/>
      <c r="J102" s="1"/>
      <c r="K102" s="1"/>
      <c r="L102" s="1"/>
      <c r="M102" s="1"/>
      <c r="N102" s="1"/>
    </row>
    <row r="103" spans="6:14" ht="12.75">
      <c r="F103" s="1"/>
      <c r="G103" s="1"/>
      <c r="H103" s="1"/>
      <c r="I103" s="1"/>
      <c r="J103" s="1"/>
      <c r="K103" s="1"/>
      <c r="L103" s="1"/>
      <c r="M103" s="1"/>
      <c r="N103" s="1"/>
    </row>
    <row r="104" spans="6:14" ht="12.75">
      <c r="F104" s="1"/>
      <c r="G104" s="1"/>
      <c r="H104" s="1"/>
      <c r="I104" s="1"/>
      <c r="J104" s="1"/>
      <c r="K104" s="1"/>
      <c r="L104" s="1"/>
      <c r="M104" s="1"/>
      <c r="N104" s="1"/>
    </row>
    <row r="105" spans="6:14" ht="12.75">
      <c r="F105" s="1"/>
      <c r="G105" s="1"/>
      <c r="H105" s="1"/>
      <c r="I105" s="1"/>
      <c r="J105" s="1"/>
      <c r="K105" s="1"/>
      <c r="L105" s="1"/>
      <c r="M105" s="1"/>
      <c r="N105" s="1"/>
    </row>
    <row r="106" spans="6:14" ht="12.75">
      <c r="F106" s="1"/>
      <c r="G106" s="1"/>
      <c r="H106" s="1"/>
      <c r="I106" s="1"/>
      <c r="J106" s="1"/>
      <c r="K106" s="1"/>
      <c r="L106" s="1"/>
      <c r="M106" s="1"/>
      <c r="N106" s="1"/>
    </row>
    <row r="107" spans="6:14" ht="12.75">
      <c r="F107" s="1"/>
      <c r="G107" s="1"/>
      <c r="H107" s="1"/>
      <c r="I107" s="1"/>
      <c r="J107" s="1"/>
      <c r="K107" s="1"/>
      <c r="L107" s="1"/>
      <c r="M107" s="1"/>
      <c r="N107" s="1"/>
    </row>
    <row r="108" spans="6:14" ht="12.75">
      <c r="F108" s="1"/>
      <c r="G108" s="1"/>
      <c r="H108" s="1"/>
      <c r="I108" s="1"/>
      <c r="J108" s="1"/>
      <c r="K108" s="1"/>
      <c r="L108" s="1"/>
      <c r="M108" s="1"/>
      <c r="N108" s="1"/>
    </row>
    <row r="109" spans="6:14" ht="12.75">
      <c r="F109" s="1"/>
      <c r="G109" s="1"/>
      <c r="H109" s="1"/>
      <c r="I109" s="1"/>
      <c r="J109" s="1"/>
      <c r="K109" s="1"/>
      <c r="L109" s="1"/>
      <c r="M109" s="1"/>
      <c r="N109" s="1"/>
    </row>
    <row r="110" spans="6:14" ht="12.75">
      <c r="F110" s="1"/>
      <c r="G110" s="1"/>
      <c r="H110" s="1"/>
      <c r="I110" s="1"/>
      <c r="J110" s="1"/>
      <c r="K110" s="1"/>
      <c r="L110" s="1"/>
      <c r="M110" s="1"/>
      <c r="N110" s="1"/>
    </row>
    <row r="111" spans="6:14" ht="12.75">
      <c r="F111" s="1"/>
      <c r="G111" s="1"/>
      <c r="H111" s="1"/>
      <c r="I111" s="1"/>
      <c r="J111" s="1"/>
      <c r="K111" s="1"/>
      <c r="L111" s="1"/>
      <c r="M111" s="1"/>
      <c r="N111" s="1"/>
    </row>
    <row r="112" spans="6:14" ht="12.75">
      <c r="F112" s="1"/>
      <c r="G112" s="1"/>
      <c r="H112" s="1"/>
      <c r="I112" s="1"/>
      <c r="J112" s="1"/>
      <c r="K112" s="1"/>
      <c r="L112" s="1"/>
      <c r="M112" s="1"/>
      <c r="N112" s="1"/>
    </row>
  </sheetData>
  <sheetProtection/>
  <mergeCells count="19">
    <mergeCell ref="A5:A7"/>
    <mergeCell ref="B5:B7"/>
    <mergeCell ref="E5:E8"/>
    <mergeCell ref="F6:I6"/>
    <mergeCell ref="F5:Y5"/>
    <mergeCell ref="G7:I7"/>
    <mergeCell ref="K7:M7"/>
    <mergeCell ref="O7:Q7"/>
    <mergeCell ref="S7:U7"/>
    <mergeCell ref="W7:Y7"/>
    <mergeCell ref="V7:V8"/>
    <mergeCell ref="F7:F8"/>
    <mergeCell ref="J7:J8"/>
    <mergeCell ref="N7:N8"/>
    <mergeCell ref="R7:R8"/>
    <mergeCell ref="J6:M6"/>
    <mergeCell ref="N6:Q6"/>
    <mergeCell ref="R6:U6"/>
    <mergeCell ref="V6:Y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astreleckaya</cp:lastModifiedBy>
  <cp:lastPrinted>2010-05-12T13:01:09Z</cp:lastPrinted>
  <dcterms:created xsi:type="dcterms:W3CDTF">1996-10-08T23:32:33Z</dcterms:created>
  <dcterms:modified xsi:type="dcterms:W3CDTF">2012-03-29T13:32:14Z</dcterms:modified>
  <cp:category/>
  <cp:version/>
  <cp:contentType/>
  <cp:contentStatus/>
</cp:coreProperties>
</file>