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Информация" sheetId="1" r:id="rId1"/>
    <sheet name="Лист3" sheetId="2" r:id="rId2"/>
    <sheet name="Лист1" sheetId="3" r:id="rId3"/>
    <sheet name="Лист2" sheetId="4" r:id="rId4"/>
  </sheets>
  <externalReferences>
    <externalReference r:id="rId7"/>
  </externalReferences>
  <definedNames>
    <definedName name="_xlnm.Print_Titles" localSheetId="3">'Лист2'!$6:$9</definedName>
    <definedName name="_xlnm.Print_Area" localSheetId="0">'Информация'!$A$1:$K$157</definedName>
    <definedName name="_xlnm.Print_Area" localSheetId="2">'Лист1'!$A$1:$K$155</definedName>
    <definedName name="_xlnm.Print_Area" localSheetId="3">'Лист2'!$A$1:$K$118</definedName>
    <definedName name="_xlnm.Print_Area" localSheetId="1">'Лист3'!$A$1:$K$157</definedName>
  </definedNames>
  <calcPr fullCalcOnLoad="1"/>
</workbook>
</file>

<file path=xl/sharedStrings.xml><?xml version="1.0" encoding="utf-8"?>
<sst xmlns="http://schemas.openxmlformats.org/spreadsheetml/2006/main" count="965" uniqueCount="207">
  <si>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</si>
  <si>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</si>
  <si>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</si>
  <si>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</si>
  <si>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</si>
  <si>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</si>
  <si>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</si>
  <si>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</si>
  <si>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</si>
  <si>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</si>
  <si>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</si>
  <si>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</si>
  <si>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</si>
  <si>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</si>
  <si>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</si>
  <si>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</si>
  <si>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</si>
  <si>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</si>
  <si>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</si>
  <si>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</si>
  <si>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</si>
  <si>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</si>
  <si>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</si>
  <si>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</si>
  <si>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</si>
  <si>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</si>
  <si>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</si>
  <si>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</si>
  <si>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</si>
  <si>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</si>
  <si>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</si>
  <si>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</si>
  <si>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</si>
  <si>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</si>
  <si>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</si>
  <si>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</si>
  <si>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</si>
  <si>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</si>
  <si>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</si>
  <si>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</si>
  <si>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</si>
  <si>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</si>
  <si>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</si>
  <si>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</si>
  <si>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</si>
  <si>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</si>
  <si>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</si>
  <si>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</si>
  <si>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</si>
  <si>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</si>
  <si>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</si>
  <si>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</si>
  <si>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</si>
  <si>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</si>
  <si>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</si>
  <si>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</si>
  <si>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</si>
  <si>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</si>
  <si>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</si>
  <si>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</si>
  <si>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</si>
  <si>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</si>
  <si>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</si>
  <si>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</si>
  <si>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</si>
  <si>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</si>
  <si>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</si>
  <si>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</si>
  <si>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</si>
  <si>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</si>
  <si>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</si>
  <si>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</si>
  <si>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</si>
  <si>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</si>
  <si>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</si>
  <si>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</si>
  <si>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</si>
  <si>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</si>
  <si>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</si>
  <si>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</si>
  <si>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</si>
  <si>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</si>
  <si>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</si>
  <si>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</si>
  <si>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</si>
  <si>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</si>
  <si>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</si>
  <si>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</si>
  <si>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</si>
  <si>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</si>
  <si>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</si>
  <si>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</si>
  <si>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</si>
  <si>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</si>
  <si>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</si>
  <si>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</si>
  <si>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</si>
  <si>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</si>
  <si>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</si>
  <si>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</si>
  <si>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</si>
  <si>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</si>
  <si>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</si>
  <si>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</si>
  <si>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</si>
  <si>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</si>
  <si>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</si>
  <si>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</si>
  <si>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</si>
  <si>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</si>
  <si>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</si>
  <si>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</si>
  <si>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</si>
  <si>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</si>
  <si>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</si>
  <si>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</si>
  <si>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</si>
  <si>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</si>
  <si>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</si>
  <si>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</si>
  <si>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</si>
  <si>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</si>
  <si>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</si>
  <si>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</si>
  <si>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</si>
  <si>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</si>
  <si>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</si>
  <si>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</si>
  <si>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</si>
  <si>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</si>
  <si>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</si>
  <si>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</si>
  <si>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</si>
  <si>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</si>
  <si>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</si>
  <si>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</si>
  <si>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</si>
  <si>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</si>
  <si>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</si>
  <si>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</si>
  <si>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</si>
  <si>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</si>
  <si>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</si>
  <si>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</si>
  <si>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</si>
  <si>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</si>
  <si>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</si>
  <si>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</si>
  <si>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</si>
  <si>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</si>
  <si>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</si>
  <si>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</si>
  <si>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</si>
  <si>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Дополнительная дотация на выравнивание финансовой обеспеченности местных бюджетов 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</si>
  <si>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</si>
  <si>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</si>
  <si>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</si>
  <si>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</si>
  <si>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</si>
  <si>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</si>
  <si>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</si>
  <si>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</si>
  <si>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</si>
  <si>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</si>
  <si>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</si>
  <si>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</si>
  <si>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</si>
  <si>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>Дополнительная дотация из государственного бюджета на выравнивание финансовой обеспеченности местных бюджетов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</si>
  <si>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</si>
  <si>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</si>
  <si>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250358</t>
  </si>
  <si>
    <t>250360</t>
  </si>
  <si>
    <t>21010000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</si>
  <si>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</si>
  <si>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з/п2006</t>
  </si>
  <si>
    <t>з/п2007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</si>
  <si>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</si>
  <si>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КРЕДИТОВАНИЕ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</si>
  <si>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</si>
  <si>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на 2008 год</t>
  </si>
  <si>
    <t>Поступления средств от Государственного фонда драгоценных металлов и драгоценных камней</t>
  </si>
  <si>
    <t xml:space="preserve">Средства, поступающие по взаимным расчетам между местными бюджетами </t>
  </si>
  <si>
    <t>Субвенция из государственного бюджета местным бюджетам на завершение строительных  и ремонтных работ центров социально-психологической реабилитации детей, создание которых было начато в 2005 - 2006 годах</t>
  </si>
  <si>
    <t xml:space="preserve">Субвенция из государственного бюджета местным бюджетам на финансирование в 2008 году Программ-победителей Всеукраинского конкурса проектов и программ развития местного самоуправления 2007 года </t>
  </si>
  <si>
    <t xml:space="preserve">Субвенция из государственного бюджета местным бюджетам для погашения задолженности пршлых лет по разнице в тарифах на тепловую энергию, услуги по водоснабжению и водоотведению, производившихся, транспортировавшихся и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</si>
  <si>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об исполнении областного бюджета за I квартал 2008 года</t>
  </si>
  <si>
    <t>250636</t>
  </si>
  <si>
    <t>Cубвенция на завершение строительных работ центров социально-психологической реабилитации детей, создание которых было начато в 2005-2006 годах</t>
  </si>
  <si>
    <t>з/п2008</t>
  </si>
  <si>
    <t>на 2009 год</t>
  </si>
  <si>
    <t>об исполнении областного бюджета за I квартал 2009 года</t>
  </si>
  <si>
    <t xml:space="preserve">Субвенция из государственного бюджета местным бюджетам на финансирование в 2009 году Программ-победителей Всеукраинского конкурса проектов и программ развития местного самоуправления 2008 года </t>
  </si>
  <si>
    <t>Расходы на покрытие других задолженностей, которые возникли в предыдущие года</t>
  </si>
  <si>
    <t>Субвенция из государственного бюджета местным бюджетам на выполнение инвестиционных проектов, направленных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</si>
  <si>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Субвенция на завершение строительных работ центров социально-психологической реабилитации детей, создание которых было начато в 2005-2006 годах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</si>
  <si>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инъекционным потребителям наркотиков и членам их семей</t>
  </si>
  <si>
    <t>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Республики Крым и областного значения), районных в городах Киев и Севастополь и районных в городах советов для осуществления</t>
  </si>
  <si>
    <t>250383</t>
  </si>
  <si>
    <t>Субвенция из государственного бюджета местным бюджетам 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населению,образовавшейся в связи с несоответсвием фактической стоимости тепловой энергии, услуг по водоснабжению и водоотведению тарифам,утверждавшимся органами государственной власти или органами местного самоуправления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</si>
  <si>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</si>
  <si>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</t>
  </si>
  <si>
    <t>% на с ФЛ</t>
  </si>
  <si>
    <t xml:space="preserve"> 2009-8гг.</t>
  </si>
  <si>
    <t>з/п2009</t>
  </si>
  <si>
    <t>об исполнении областного бюджета за  первое  полугодие  2009 года</t>
  </si>
  <si>
    <t>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Республики Крым и областного значения), районных в городах Киев и Севастополь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</si>
  <si>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24.09.2009   № 5/24-749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</si>
</sst>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"/>
  </numFmts>
  <fonts count="1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173" fontId="6" fillId="0" borderId="1" xfId="0" applyNumberFormat="1" applyFont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8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/>
    </xf>
    <xf numFmtId="3" fontId="7" fillId="2" borderId="38" xfId="19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6" fillId="0" borderId="0" xfId="17" applyFont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9" xfId="0" applyFont="1" applyFill="1" applyBorder="1" applyAlignment="1">
      <alignment horizontal="left" wrapText="1" shrinkToFit="1"/>
    </xf>
    <xf numFmtId="0" fontId="9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3" fontId="7" fillId="2" borderId="9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shrinkToFi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176" fontId="7" fillId="2" borderId="0" xfId="19" applyNumberFormat="1" applyFont="1" applyFill="1" applyBorder="1" applyAlignment="1">
      <alignment horizontal="right"/>
    </xf>
    <xf numFmtId="3" fontId="7" fillId="2" borderId="0" xfId="19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76" fontId="7" fillId="0" borderId="0" xfId="19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right"/>
    </xf>
    <xf numFmtId="176" fontId="7" fillId="0" borderId="8" xfId="19" applyNumberFormat="1" applyFont="1" applyFill="1" applyBorder="1" applyAlignment="1">
      <alignment horizontal="right"/>
    </xf>
    <xf numFmtId="3" fontId="7" fillId="0" borderId="8" xfId="19" applyNumberFormat="1" applyFont="1" applyFill="1" applyBorder="1" applyAlignment="1">
      <alignment horizontal="right"/>
    </xf>
    <xf numFmtId="176" fontId="7" fillId="0" borderId="39" xfId="19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7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9" xfId="0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" xfId="17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0" fontId="6" fillId="3" borderId="9" xfId="0" applyNumberFormat="1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left" vertical="center" wrapText="1" shrinkToFit="1"/>
    </xf>
    <xf numFmtId="0" fontId="6" fillId="3" borderId="9" xfId="0" applyFont="1" applyFill="1" applyBorder="1" applyAlignment="1">
      <alignment horizontal="left" vertical="top" wrapText="1"/>
    </xf>
    <xf numFmtId="0" fontId="6" fillId="3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vertical="top" wrapText="1"/>
    </xf>
    <xf numFmtId="49" fontId="6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0" fontId="6" fillId="0" borderId="9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49" fontId="6" fillId="3" borderId="9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6" fillId="0" borderId="40" xfId="17" applyFont="1" applyBorder="1" applyAlignment="1" applyProtection="1">
      <alignment horizontal="center"/>
      <protection/>
    </xf>
    <xf numFmtId="0" fontId="8" fillId="0" borderId="9" xfId="0" applyFont="1" applyBorder="1" applyAlignment="1">
      <alignment horizontal="left" wrapText="1"/>
    </xf>
    <xf numFmtId="0" fontId="3" fillId="0" borderId="9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left" wrapText="1"/>
    </xf>
    <xf numFmtId="3" fontId="7" fillId="2" borderId="14" xfId="0" applyNumberFormat="1" applyFont="1" applyFill="1" applyBorder="1" applyAlignment="1">
      <alignment/>
    </xf>
    <xf numFmtId="3" fontId="6" fillId="4" borderId="9" xfId="19" applyNumberFormat="1" applyFont="1" applyFill="1" applyBorder="1" applyAlignment="1">
      <alignment horizontal="right"/>
    </xf>
    <xf numFmtId="3" fontId="6" fillId="4" borderId="9" xfId="19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172" fontId="6" fillId="0" borderId="2" xfId="0" applyNumberFormat="1" applyFont="1" applyFill="1" applyBorder="1" applyAlignment="1">
      <alignment horizontal="center"/>
    </xf>
    <xf numFmtId="172" fontId="6" fillId="0" borderId="3" xfId="0" applyNumberFormat="1" applyFont="1" applyFill="1" applyBorder="1" applyAlignment="1">
      <alignment horizontal="center"/>
    </xf>
    <xf numFmtId="173" fontId="6" fillId="0" borderId="3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0" borderId="5" xfId="0" applyNumberFormat="1" applyFont="1" applyFill="1" applyBorder="1" applyAlignment="1">
      <alignment horizontal="center"/>
    </xf>
    <xf numFmtId="173" fontId="6" fillId="0" borderId="5" xfId="0" applyNumberFormat="1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38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172" fontId="6" fillId="0" borderId="33" xfId="0" applyNumberFormat="1" applyFont="1" applyFill="1" applyBorder="1" applyAlignment="1">
      <alignment horizontal="center"/>
    </xf>
    <xf numFmtId="172" fontId="6" fillId="0" borderId="34" xfId="0" applyNumberFormat="1" applyFont="1" applyFill="1" applyBorder="1" applyAlignment="1">
      <alignment horizontal="center"/>
    </xf>
    <xf numFmtId="173" fontId="6" fillId="0" borderId="34" xfId="0" applyNumberFormat="1" applyFont="1" applyFill="1" applyBorder="1" applyAlignment="1">
      <alignment horizontal="center"/>
    </xf>
    <xf numFmtId="173" fontId="6" fillId="0" borderId="38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72" fontId="6" fillId="0" borderId="8" xfId="0" applyNumberFormat="1" applyFont="1" applyFill="1" applyBorder="1" applyAlignment="1">
      <alignment horizontal="center"/>
    </xf>
    <xf numFmtId="173" fontId="6" fillId="0" borderId="8" xfId="0" applyNumberFormat="1" applyFont="1" applyFill="1" applyBorder="1" applyAlignment="1">
      <alignment horizontal="center"/>
    </xf>
    <xf numFmtId="172" fontId="6" fillId="0" borderId="8" xfId="19" applyNumberFormat="1" applyFont="1" applyFill="1" applyBorder="1" applyAlignment="1">
      <alignment horizontal="center"/>
    </xf>
    <xf numFmtId="173" fontId="6" fillId="0" borderId="3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" fontId="7" fillId="0" borderId="9" xfId="19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9" xfId="0" applyNumberFormat="1" applyFont="1" applyFill="1" applyBorder="1" applyAlignment="1">
      <alignment horizontal="center"/>
    </xf>
    <xf numFmtId="3" fontId="6" fillId="0" borderId="9" xfId="19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 quotePrefix="1">
      <alignment horizontal="center"/>
    </xf>
    <xf numFmtId="49" fontId="8" fillId="0" borderId="9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76" fontId="7" fillId="0" borderId="9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176" fontId="6" fillId="0" borderId="11" xfId="19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3" fontId="6" fillId="0" borderId="11" xfId="19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6" fillId="0" borderId="9" xfId="17" applyFont="1" applyFill="1" applyBorder="1" applyAlignment="1" applyProtection="1">
      <alignment horizontal="center" vertical="center"/>
      <protection/>
    </xf>
    <xf numFmtId="0" fontId="6" fillId="0" borderId="9" xfId="17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0" xfId="17" applyFont="1" applyFill="1" applyBorder="1" applyAlignment="1" applyProtection="1">
      <alignment vertical="center" wrapText="1"/>
      <protection/>
    </xf>
    <xf numFmtId="0" fontId="13" fillId="0" borderId="9" xfId="17" applyFont="1" applyFill="1" applyBorder="1" applyAlignment="1" applyProtection="1">
      <alignment vertical="center" wrapText="1"/>
      <protection/>
    </xf>
    <xf numFmtId="49" fontId="6" fillId="0" borderId="9" xfId="0" applyNumberFormat="1" applyFont="1" applyFill="1" applyBorder="1" applyAlignment="1">
      <alignment horizontal="center" vertical="top"/>
    </xf>
    <xf numFmtId="0" fontId="6" fillId="0" borderId="1" xfId="17" applyFont="1" applyFill="1" applyBorder="1" applyAlignment="1" applyProtection="1">
      <alignment vertical="center" wrapText="1"/>
      <protection/>
    </xf>
    <xf numFmtId="0" fontId="6" fillId="0" borderId="9" xfId="17" applyFont="1" applyFill="1" applyBorder="1" applyAlignment="1" applyProtection="1">
      <alignment horizontal="center" vertical="center"/>
      <protection/>
    </xf>
    <xf numFmtId="0" fontId="7" fillId="0" borderId="9" xfId="17" applyFont="1" applyFill="1" applyBorder="1" applyAlignment="1" applyProtection="1">
      <alignment horizontal="center" vertical="center"/>
      <protection/>
    </xf>
    <xf numFmtId="0" fontId="7" fillId="0" borderId="30" xfId="17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176" fontId="11" fillId="0" borderId="8" xfId="19" applyNumberFormat="1" applyFont="1" applyFill="1" applyBorder="1" applyAlignment="1">
      <alignment horizontal="right"/>
    </xf>
    <xf numFmtId="176" fontId="11" fillId="0" borderId="39" xfId="19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5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76" fontId="6" fillId="0" borderId="8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7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6" fontId="7" fillId="0" borderId="15" xfId="19" applyNumberFormat="1" applyFont="1" applyFill="1" applyBorder="1" applyAlignment="1">
      <alignment horizontal="right"/>
    </xf>
    <xf numFmtId="176" fontId="7" fillId="0" borderId="40" xfId="19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9" xfId="0" applyFont="1" applyFill="1" applyBorder="1" applyAlignment="1">
      <alignment horizontal="center" wrapText="1"/>
    </xf>
    <xf numFmtId="176" fontId="6" fillId="0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6" fillId="5" borderId="0" xfId="0" applyFont="1" applyFill="1" applyAlignment="1">
      <alignment/>
    </xf>
    <xf numFmtId="3" fontId="7" fillId="0" borderId="15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5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center" wrapText="1" shrinkToFit="1"/>
    </xf>
    <xf numFmtId="0" fontId="7" fillId="0" borderId="9" xfId="17" applyFont="1" applyFill="1" applyBorder="1" applyAlignment="1" applyProtection="1">
      <alignment vertical="center" wrapText="1"/>
      <protection/>
    </xf>
    <xf numFmtId="0" fontId="9" fillId="2" borderId="38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3" fontId="7" fillId="2" borderId="38" xfId="19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/>
    </xf>
    <xf numFmtId="3" fontId="7" fillId="2" borderId="14" xfId="0" applyNumberFormat="1" applyFont="1" applyFill="1" applyBorder="1" applyAlignment="1">
      <alignment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7" fillId="0" borderId="36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3" fontId="6" fillId="0" borderId="9" xfId="19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/>
    </xf>
    <xf numFmtId="176" fontId="7" fillId="0" borderId="8" xfId="0" applyNumberFormat="1" applyFont="1" applyFill="1" applyBorder="1" applyAlignment="1">
      <alignment horizontal="center"/>
    </xf>
    <xf numFmtId="176" fontId="7" fillId="0" borderId="39" xfId="0" applyNumberFormat="1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center"/>
    </xf>
    <xf numFmtId="176" fontId="6" fillId="0" borderId="9" xfId="19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Fill="1" applyBorder="1" applyAlignment="1" applyProtection="1">
      <alignment horizontal="center" vertical="center"/>
      <protection/>
    </xf>
    <xf numFmtId="3" fontId="6" fillId="0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9" xfId="17" applyFont="1" applyBorder="1" applyAlignment="1" applyProtection="1">
      <alignment horizontal="center" vertical="center"/>
      <protection/>
    </xf>
    <xf numFmtId="3" fontId="6" fillId="0" borderId="9" xfId="19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/>
    </xf>
    <xf numFmtId="176" fontId="7" fillId="0" borderId="7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3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9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72" fontId="5" fillId="0" borderId="26" xfId="0" applyNumberFormat="1" applyFont="1" applyBorder="1" applyAlignment="1">
      <alignment horizontal="center" vertical="center"/>
    </xf>
    <xf numFmtId="172" fontId="5" fillId="0" borderId="41" xfId="0" applyNumberFormat="1" applyFont="1" applyBorder="1" applyAlignment="1">
      <alignment horizontal="center" vertical="center"/>
    </xf>
    <xf numFmtId="172" fontId="5" fillId="0" borderId="41" xfId="0" applyNumberFormat="1" applyFont="1" applyBorder="1" applyAlignment="1">
      <alignment horizontal="center"/>
    </xf>
    <xf numFmtId="172" fontId="5" fillId="0" borderId="41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05\Folders\k405\!All\RESHENIE\&#1054;&#1058;&#1063;&#1045;&#1058;\2008\Resh.%20&#1086;&#1073;%20&#1091;&#1090;&#1074;.&#1086;&#1090;&#1095;&#1077;&#1090;&#1072;%20&#1079;&#1072;%201%20&#1082;&#1074;.2008\&#1048;&#1085;&#1092;&#1086;&#1088;&#1084;&#1072;&#1094;&#1080;&#1103;%201%20&#1082;&#1074;&#1072;&#1088;&#1090;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3">
          <cell r="D13">
            <v>295025467.72</v>
          </cell>
        </row>
        <row r="16">
          <cell r="D16">
            <v>32963470.58</v>
          </cell>
        </row>
        <row r="17">
          <cell r="D17">
            <v>14626513.96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9"/>
  <sheetViews>
    <sheetView tabSelected="1" view="pageBreakPreview" zoomScale="75" zoomScaleSheetLayoutView="75" workbookViewId="0" topLeftCell="B1">
      <selection activeCell="H3" sqref="H3"/>
    </sheetView>
  </sheetViews>
  <sheetFormatPr defaultColWidth="9.00390625" defaultRowHeight="12.75"/>
  <cols>
    <col min="1" max="1" width="64.25390625" style="285" customWidth="1"/>
    <col min="2" max="2" width="11.125" style="288" bestFit="1" customWidth="1"/>
    <col min="3" max="3" width="17.375" style="289" bestFit="1" customWidth="1"/>
    <col min="4" max="4" width="15.625" style="289" bestFit="1" customWidth="1"/>
    <col min="5" max="5" width="9.75390625" style="290" bestFit="1" customWidth="1"/>
    <col min="6" max="6" width="18.75390625" style="289" customWidth="1"/>
    <col min="7" max="7" width="16.75390625" style="289" bestFit="1" customWidth="1"/>
    <col min="8" max="8" width="9.125" style="290" customWidth="1"/>
    <col min="9" max="9" width="17.375" style="289" bestFit="1" customWidth="1"/>
    <col min="10" max="10" width="16.625" style="289" bestFit="1" customWidth="1"/>
    <col min="11" max="11" width="9.125" style="290" customWidth="1"/>
    <col min="12" max="13" width="15.75390625" style="285" bestFit="1" customWidth="1"/>
    <col min="14" max="14" width="14.375" style="285" bestFit="1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1:17" ht="15">
      <c r="A1" s="322"/>
      <c r="B1" s="323"/>
      <c r="C1" s="324"/>
      <c r="D1" s="324"/>
      <c r="E1" s="325"/>
      <c r="F1" s="324"/>
      <c r="G1" s="324"/>
      <c r="H1" s="325"/>
      <c r="I1" s="475" t="s">
        <v>127</v>
      </c>
      <c r="J1" s="475"/>
      <c r="K1" s="475"/>
      <c r="L1" s="322"/>
      <c r="M1" s="322"/>
      <c r="N1" s="322"/>
      <c r="O1" s="322"/>
      <c r="P1" s="322"/>
      <c r="Q1" s="322"/>
    </row>
    <row r="2" spans="1:17" ht="15">
      <c r="A2" s="322"/>
      <c r="B2" s="323"/>
      <c r="C2" s="324"/>
      <c r="D2" s="324"/>
      <c r="E2" s="325"/>
      <c r="F2" s="324"/>
      <c r="G2" s="324"/>
      <c r="H2" s="325"/>
      <c r="I2" s="475" t="s">
        <v>126</v>
      </c>
      <c r="J2" s="475"/>
      <c r="K2" s="475"/>
      <c r="L2" s="322"/>
      <c r="M2" s="322"/>
      <c r="N2" s="322"/>
      <c r="O2" s="322"/>
      <c r="P2" s="322"/>
      <c r="Q2" s="322"/>
    </row>
    <row r="3" spans="1:17" ht="15">
      <c r="A3" s="322"/>
      <c r="B3" s="323"/>
      <c r="C3" s="324"/>
      <c r="D3" s="324"/>
      <c r="E3" s="325"/>
      <c r="F3" s="324"/>
      <c r="G3" s="324"/>
      <c r="H3" s="325"/>
      <c r="I3" s="475" t="s">
        <v>206</v>
      </c>
      <c r="J3" s="475"/>
      <c r="K3" s="475"/>
      <c r="L3" s="322"/>
      <c r="M3" s="322"/>
      <c r="N3" s="322"/>
      <c r="O3" s="322"/>
      <c r="P3" s="322"/>
      <c r="Q3" s="322"/>
    </row>
    <row r="4" spans="1:17" ht="14.25">
      <c r="A4" s="476" t="s">
        <v>112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322"/>
      <c r="M4" s="322"/>
      <c r="N4" s="322"/>
      <c r="O4" s="322"/>
      <c r="P4" s="322"/>
      <c r="Q4" s="322"/>
    </row>
    <row r="5" spans="1:17" s="52" customFormat="1" ht="18" customHeight="1">
      <c r="A5" s="495" t="s">
        <v>204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326"/>
      <c r="M5" s="326"/>
      <c r="N5" s="326"/>
      <c r="O5" s="326"/>
      <c r="P5" s="326"/>
      <c r="Q5" s="326"/>
    </row>
    <row r="6" spans="1:17" s="52" customFormat="1" ht="15.75" customHeight="1">
      <c r="A6" s="326"/>
      <c r="B6" s="327"/>
      <c r="C6" s="328"/>
      <c r="D6" s="328"/>
      <c r="E6" s="329"/>
      <c r="F6" s="328"/>
      <c r="G6" s="328"/>
      <c r="H6" s="330"/>
      <c r="I6" s="328"/>
      <c r="J6" s="331"/>
      <c r="K6" s="329" t="s">
        <v>0</v>
      </c>
      <c r="L6" s="326"/>
      <c r="M6" s="326"/>
      <c r="N6" s="326"/>
      <c r="O6" s="326"/>
      <c r="P6" s="326"/>
      <c r="Q6" s="326"/>
    </row>
    <row r="7" spans="1:17" s="52" customFormat="1" ht="18.75" customHeight="1">
      <c r="A7" s="332"/>
      <c r="B7" s="333"/>
      <c r="C7" s="471" t="s">
        <v>1</v>
      </c>
      <c r="D7" s="472"/>
      <c r="E7" s="472"/>
      <c r="F7" s="473" t="s">
        <v>66</v>
      </c>
      <c r="G7" s="473"/>
      <c r="H7" s="473"/>
      <c r="I7" s="474" t="s">
        <v>2</v>
      </c>
      <c r="J7" s="474"/>
      <c r="K7" s="474"/>
      <c r="L7" s="326"/>
      <c r="M7" s="326"/>
      <c r="N7" s="326"/>
      <c r="O7" s="326"/>
      <c r="P7" s="326"/>
      <c r="Q7" s="326"/>
    </row>
    <row r="8" spans="1:17" s="52" customFormat="1" ht="15">
      <c r="A8" s="334"/>
      <c r="B8" s="335" t="s">
        <v>3</v>
      </c>
      <c r="C8" s="336" t="s">
        <v>4</v>
      </c>
      <c r="D8" s="337" t="s">
        <v>5</v>
      </c>
      <c r="E8" s="338" t="s">
        <v>6</v>
      </c>
      <c r="F8" s="337" t="s">
        <v>4</v>
      </c>
      <c r="G8" s="337" t="s">
        <v>5</v>
      </c>
      <c r="H8" s="338" t="s">
        <v>6</v>
      </c>
      <c r="I8" s="337" t="s">
        <v>4</v>
      </c>
      <c r="J8" s="337" t="s">
        <v>5</v>
      </c>
      <c r="K8" s="339" t="s">
        <v>6</v>
      </c>
      <c r="L8" s="326"/>
      <c r="M8" s="326"/>
      <c r="N8" s="326"/>
      <c r="O8" s="326"/>
      <c r="P8" s="326"/>
      <c r="Q8" s="326"/>
    </row>
    <row r="9" spans="1:17" s="21" customFormat="1" ht="15" customHeight="1">
      <c r="A9" s="334"/>
      <c r="B9" s="340" t="s">
        <v>7</v>
      </c>
      <c r="C9" s="341" t="s">
        <v>8</v>
      </c>
      <c r="D9" s="342"/>
      <c r="E9" s="343" t="s">
        <v>9</v>
      </c>
      <c r="F9" s="342" t="s">
        <v>189</v>
      </c>
      <c r="G9" s="342"/>
      <c r="H9" s="343" t="s">
        <v>9</v>
      </c>
      <c r="I9" s="342" t="s">
        <v>8</v>
      </c>
      <c r="J9" s="342"/>
      <c r="K9" s="344" t="s">
        <v>9</v>
      </c>
      <c r="L9" s="345"/>
      <c r="M9" s="345"/>
      <c r="N9" s="345"/>
      <c r="O9" s="345"/>
      <c r="P9" s="345"/>
      <c r="Q9" s="345"/>
    </row>
    <row r="10" spans="1:17" s="21" customFormat="1" ht="15" customHeight="1" thickBot="1">
      <c r="A10" s="346"/>
      <c r="B10" s="347" t="s">
        <v>78</v>
      </c>
      <c r="C10" s="348" t="s">
        <v>189</v>
      </c>
      <c r="D10" s="349"/>
      <c r="E10" s="350"/>
      <c r="F10" s="349"/>
      <c r="G10" s="349"/>
      <c r="H10" s="350"/>
      <c r="I10" s="349" t="s">
        <v>189</v>
      </c>
      <c r="J10" s="349"/>
      <c r="K10" s="351"/>
      <c r="L10" s="345"/>
      <c r="M10" s="345"/>
      <c r="N10" s="345"/>
      <c r="O10" s="345"/>
      <c r="P10" s="345"/>
      <c r="Q10" s="345"/>
    </row>
    <row r="11" spans="1:17" s="21" customFormat="1" ht="15">
      <c r="A11" s="352" t="s">
        <v>12</v>
      </c>
      <c r="B11" s="353"/>
      <c r="C11" s="354"/>
      <c r="D11" s="354"/>
      <c r="E11" s="355"/>
      <c r="F11" s="356"/>
      <c r="G11" s="356"/>
      <c r="H11" s="355"/>
      <c r="I11" s="356"/>
      <c r="J11" s="356"/>
      <c r="K11" s="357"/>
      <c r="L11" s="345"/>
      <c r="M11" s="345"/>
      <c r="N11" s="345"/>
      <c r="O11" s="345"/>
      <c r="P11" s="345"/>
      <c r="Q11" s="345"/>
    </row>
    <row r="12" spans="1:22" s="25" customFormat="1" ht="15">
      <c r="A12" s="434" t="s">
        <v>13</v>
      </c>
      <c r="B12" s="358"/>
      <c r="C12" s="359">
        <f>C13+C14+C16+C17</f>
        <v>1469592500</v>
      </c>
      <c r="D12" s="359">
        <f>D13+D14+D15+D16+D17</f>
        <v>753234815</v>
      </c>
      <c r="E12" s="360">
        <f>D12/C12*100</f>
        <v>51.25467195838303</v>
      </c>
      <c r="F12" s="359">
        <f>F19+F15</f>
        <v>52200000</v>
      </c>
      <c r="G12" s="359">
        <f>G19+G15+G21</f>
        <v>19661948</v>
      </c>
      <c r="H12" s="360">
        <f>G12/F12*100</f>
        <v>37.66656704980843</v>
      </c>
      <c r="I12" s="359">
        <f>C12+F12</f>
        <v>1521792500</v>
      </c>
      <c r="J12" s="359">
        <f>D12+G12</f>
        <v>772896763</v>
      </c>
      <c r="K12" s="360">
        <f>J12/I12*100</f>
        <v>50.78857748346112</v>
      </c>
      <c r="L12" s="361" t="b">
        <f>D12+G12=J12</f>
        <v>1</v>
      </c>
      <c r="M12" s="362" t="s">
        <v>201</v>
      </c>
      <c r="N12" s="345" t="s">
        <v>202</v>
      </c>
      <c r="O12" s="362"/>
      <c r="P12" s="362"/>
      <c r="Q12" s="362"/>
      <c r="R12" s="24"/>
      <c r="S12" s="24"/>
      <c r="T12" s="24"/>
      <c r="U12" s="24"/>
      <c r="V12" s="24"/>
    </row>
    <row r="13" spans="1:17" s="21" customFormat="1" ht="18" customHeight="1">
      <c r="A13" s="435" t="s">
        <v>86</v>
      </c>
      <c r="B13" s="363">
        <v>11010000</v>
      </c>
      <c r="C13" s="306">
        <v>1206325500</v>
      </c>
      <c r="D13" s="306">
        <v>594249981</v>
      </c>
      <c r="E13" s="307">
        <f>D13/C13*100</f>
        <v>49.26116384010783</v>
      </c>
      <c r="F13" s="364"/>
      <c r="G13" s="364"/>
      <c r="H13" s="307"/>
      <c r="I13" s="364">
        <f aca="true" t="shared" si="0" ref="I13:J87">C13+F13</f>
        <v>1206325500</v>
      </c>
      <c r="J13" s="364">
        <f>D13+G13</f>
        <v>594249981</v>
      </c>
      <c r="K13" s="307">
        <f>J13/I13*100</f>
        <v>49.26116384010783</v>
      </c>
      <c r="L13" s="361" t="b">
        <f aca="true" t="shared" si="1" ref="L13:L79">D13+G13=J13</f>
        <v>1</v>
      </c>
      <c r="M13" s="428">
        <f>D13/D42*100</f>
        <v>77.52753497439556</v>
      </c>
      <c r="N13" s="421">
        <f>D13-'[1]Лист3'!$D$13</f>
        <v>299224513.28</v>
      </c>
      <c r="O13" s="345"/>
      <c r="P13" s="345"/>
      <c r="Q13" s="345"/>
    </row>
    <row r="14" spans="1:17" s="21" customFormat="1" ht="15">
      <c r="A14" s="435" t="s">
        <v>14</v>
      </c>
      <c r="B14" s="365">
        <v>11020000</v>
      </c>
      <c r="C14" s="306">
        <v>48000000</v>
      </c>
      <c r="D14" s="306">
        <v>36749789</v>
      </c>
      <c r="E14" s="307">
        <f>D14/C14*100</f>
        <v>76.56206041666667</v>
      </c>
      <c r="F14" s="364"/>
      <c r="G14" s="364"/>
      <c r="H14" s="307"/>
      <c r="I14" s="364">
        <f>C14+F14</f>
        <v>48000000</v>
      </c>
      <c r="J14" s="364">
        <f t="shared" si="0"/>
        <v>36749789</v>
      </c>
      <c r="K14" s="307">
        <f aca="true" t="shared" si="2" ref="K14:K76">J14/I14*100</f>
        <v>76.56206041666667</v>
      </c>
      <c r="L14" s="361" t="b">
        <f t="shared" si="1"/>
        <v>1</v>
      </c>
      <c r="M14" s="345"/>
      <c r="N14" s="345"/>
      <c r="O14" s="345"/>
      <c r="P14" s="345"/>
      <c r="Q14" s="345"/>
    </row>
    <row r="15" spans="1:17" s="21" customFormat="1" ht="30">
      <c r="A15" s="435" t="s">
        <v>125</v>
      </c>
      <c r="B15" s="365">
        <v>12020000</v>
      </c>
      <c r="C15" s="306"/>
      <c r="D15" s="306"/>
      <c r="E15" s="307"/>
      <c r="F15" s="364">
        <v>50680000</v>
      </c>
      <c r="G15" s="364">
        <v>18853099</v>
      </c>
      <c r="H15" s="307">
        <f>G15/F15*100</f>
        <v>37.20027426992897</v>
      </c>
      <c r="I15" s="364">
        <f t="shared" si="0"/>
        <v>50680000</v>
      </c>
      <c r="J15" s="364">
        <f t="shared" si="0"/>
        <v>18853099</v>
      </c>
      <c r="K15" s="307">
        <f t="shared" si="2"/>
        <v>37.20027426992897</v>
      </c>
      <c r="L15" s="361" t="b">
        <f t="shared" si="1"/>
        <v>1</v>
      </c>
      <c r="M15" s="345"/>
      <c r="N15" s="345"/>
      <c r="O15" s="345"/>
      <c r="P15" s="345"/>
      <c r="Q15" s="345"/>
    </row>
    <row r="16" spans="1:17" s="21" customFormat="1" ht="15">
      <c r="A16" s="435" t="s">
        <v>16</v>
      </c>
      <c r="B16" s="365">
        <v>13050000</v>
      </c>
      <c r="C16" s="364">
        <v>156000000</v>
      </c>
      <c r="D16" s="364">
        <v>94498013</v>
      </c>
      <c r="E16" s="307">
        <f>D16/C16*100</f>
        <v>60.57564935897436</v>
      </c>
      <c r="F16" s="364"/>
      <c r="G16" s="364"/>
      <c r="H16" s="307"/>
      <c r="I16" s="364">
        <f t="shared" si="0"/>
        <v>156000000</v>
      </c>
      <c r="J16" s="364">
        <f t="shared" si="0"/>
        <v>94498013</v>
      </c>
      <c r="K16" s="307">
        <f t="shared" si="2"/>
        <v>60.57564935897436</v>
      </c>
      <c r="L16" s="361" t="b">
        <f t="shared" si="1"/>
        <v>1</v>
      </c>
      <c r="N16" s="421">
        <f>D16-'[1]Лист3'!$D$16</f>
        <v>61534542.42</v>
      </c>
      <c r="O16" s="345"/>
      <c r="P16" s="345"/>
      <c r="Q16" s="345"/>
    </row>
    <row r="17" spans="1:17" s="21" customFormat="1" ht="30">
      <c r="A17" s="318" t="s">
        <v>17</v>
      </c>
      <c r="B17" s="366">
        <v>14060000</v>
      </c>
      <c r="C17" s="364">
        <v>59267000</v>
      </c>
      <c r="D17" s="364">
        <v>27737032</v>
      </c>
      <c r="E17" s="307">
        <f>D17/C17*100</f>
        <v>46.80012823324953</v>
      </c>
      <c r="F17" s="364"/>
      <c r="G17" s="364"/>
      <c r="H17" s="307"/>
      <c r="I17" s="364">
        <f t="shared" si="0"/>
        <v>59267000</v>
      </c>
      <c r="J17" s="364">
        <f t="shared" si="0"/>
        <v>27737032</v>
      </c>
      <c r="K17" s="307">
        <f t="shared" si="2"/>
        <v>46.80012823324953</v>
      </c>
      <c r="L17" s="361" t="b">
        <f t="shared" si="1"/>
        <v>1</v>
      </c>
      <c r="N17" s="421">
        <f>D17-'[1]Лист3'!$D$17</f>
        <v>13110518.04</v>
      </c>
      <c r="O17" s="345"/>
      <c r="P17" s="345"/>
      <c r="Q17" s="345"/>
    </row>
    <row r="18" spans="1:17" s="21" customFormat="1" ht="15" hidden="1">
      <c r="A18" s="435" t="s">
        <v>18</v>
      </c>
      <c r="B18" s="365">
        <v>16010000</v>
      </c>
      <c r="C18" s="364"/>
      <c r="D18" s="364"/>
      <c r="E18" s="307"/>
      <c r="F18" s="364"/>
      <c r="G18" s="364"/>
      <c r="H18" s="307"/>
      <c r="I18" s="364"/>
      <c r="J18" s="364">
        <f t="shared" si="0"/>
        <v>0</v>
      </c>
      <c r="K18" s="307" t="e">
        <f t="shared" si="2"/>
        <v>#DIV/0!</v>
      </c>
      <c r="L18" s="361" t="b">
        <f t="shared" si="1"/>
        <v>1</v>
      </c>
      <c r="M18" s="421">
        <f>D18-'[1]Лист3'!$D$16</f>
        <v>-32963470.58</v>
      </c>
      <c r="N18" s="345"/>
      <c r="O18" s="345"/>
      <c r="P18" s="345"/>
      <c r="Q18" s="345"/>
    </row>
    <row r="19" spans="1:17" s="21" customFormat="1" ht="30">
      <c r="A19" s="435" t="s">
        <v>19</v>
      </c>
      <c r="B19" s="365">
        <v>14070000</v>
      </c>
      <c r="C19" s="364"/>
      <c r="D19" s="364"/>
      <c r="E19" s="307"/>
      <c r="F19" s="364">
        <v>1520000</v>
      </c>
      <c r="G19" s="364">
        <v>808849</v>
      </c>
      <c r="H19" s="307">
        <f>G19/F19*100</f>
        <v>53.213750000000005</v>
      </c>
      <c r="I19" s="364">
        <f t="shared" si="0"/>
        <v>1520000</v>
      </c>
      <c r="J19" s="364">
        <f t="shared" si="0"/>
        <v>808849</v>
      </c>
      <c r="K19" s="307">
        <f t="shared" si="2"/>
        <v>53.213750000000005</v>
      </c>
      <c r="L19" s="361" t="b">
        <f t="shared" si="1"/>
        <v>1</v>
      </c>
      <c r="M19" s="421"/>
      <c r="N19" s="345"/>
      <c r="O19" s="345"/>
      <c r="P19" s="345"/>
      <c r="Q19" s="345"/>
    </row>
    <row r="20" spans="1:17" s="21" customFormat="1" ht="15" hidden="1">
      <c r="A20" s="225" t="s">
        <v>20</v>
      </c>
      <c r="B20" s="367">
        <v>23030000</v>
      </c>
      <c r="C20" s="364"/>
      <c r="D20" s="364"/>
      <c r="E20" s="307" t="e">
        <f>D20/C20*100</f>
        <v>#DIV/0!</v>
      </c>
      <c r="F20" s="364"/>
      <c r="G20" s="364"/>
      <c r="H20" s="307"/>
      <c r="I20" s="364">
        <f t="shared" si="0"/>
        <v>0</v>
      </c>
      <c r="J20" s="364">
        <f t="shared" si="0"/>
        <v>0</v>
      </c>
      <c r="K20" s="307" t="e">
        <f t="shared" si="2"/>
        <v>#DIV/0!</v>
      </c>
      <c r="L20" s="361" t="b">
        <f t="shared" si="1"/>
        <v>1</v>
      </c>
      <c r="M20" s="421">
        <f>D20-'[1]Лист3'!$D$16</f>
        <v>-32963470.58</v>
      </c>
      <c r="N20" s="368"/>
      <c r="O20" s="345"/>
      <c r="P20" s="345"/>
      <c r="Q20" s="345"/>
    </row>
    <row r="21" spans="1:17" s="21" customFormat="1" ht="15" hidden="1">
      <c r="A21" s="225" t="s">
        <v>21</v>
      </c>
      <c r="B21" s="365">
        <v>24060000</v>
      </c>
      <c r="C21" s="364"/>
      <c r="D21" s="364"/>
      <c r="E21" s="307" t="e">
        <f>D21/C21*100</f>
        <v>#DIV/0!</v>
      </c>
      <c r="F21" s="364"/>
      <c r="G21" s="364"/>
      <c r="H21" s="307"/>
      <c r="I21" s="364">
        <f t="shared" si="0"/>
        <v>0</v>
      </c>
      <c r="J21" s="364">
        <f t="shared" si="0"/>
        <v>0</v>
      </c>
      <c r="K21" s="307" t="e">
        <f t="shared" si="2"/>
        <v>#DIV/0!</v>
      </c>
      <c r="L21" s="361" t="b">
        <f t="shared" si="1"/>
        <v>1</v>
      </c>
      <c r="M21" s="421">
        <f>D21-'[1]Лист3'!$D$16</f>
        <v>-32963470.58</v>
      </c>
      <c r="N21" s="345"/>
      <c r="O21" s="345"/>
      <c r="P21" s="345"/>
      <c r="Q21" s="345"/>
    </row>
    <row r="22" spans="1:17" s="25" customFormat="1" ht="15" customHeight="1">
      <c r="A22" s="436" t="s">
        <v>22</v>
      </c>
      <c r="B22" s="369"/>
      <c r="C22" s="359">
        <f>SUM(C24:C31)</f>
        <v>16497800</v>
      </c>
      <c r="D22" s="359">
        <f>SUM(D23:D38)-D37</f>
        <v>13265934.6</v>
      </c>
      <c r="E22" s="360">
        <f>D22/C22*100</f>
        <v>80.41032501303204</v>
      </c>
      <c r="F22" s="359">
        <f>F26+F31+F30</f>
        <v>70717700</v>
      </c>
      <c r="G22" s="359">
        <f>G26+G31+G30</f>
        <v>73405455</v>
      </c>
      <c r="H22" s="360">
        <f>G22/F22*100</f>
        <v>103.80068214888209</v>
      </c>
      <c r="I22" s="359">
        <f>C22+F22</f>
        <v>87215500</v>
      </c>
      <c r="J22" s="359">
        <f t="shared" si="0"/>
        <v>86671389.6</v>
      </c>
      <c r="K22" s="360">
        <f t="shared" si="2"/>
        <v>99.37613107761808</v>
      </c>
      <c r="L22" s="361" t="b">
        <f t="shared" si="1"/>
        <v>1</v>
      </c>
      <c r="M22" s="370"/>
      <c r="N22" s="370"/>
      <c r="O22" s="370"/>
      <c r="P22" s="370"/>
      <c r="Q22" s="370"/>
    </row>
    <row r="23" spans="1:17" s="25" customFormat="1" ht="84.75" customHeight="1" hidden="1">
      <c r="A23" s="318" t="s">
        <v>173</v>
      </c>
      <c r="B23" s="371" t="s">
        <v>172</v>
      </c>
      <c r="C23" s="262"/>
      <c r="D23" s="262"/>
      <c r="E23" s="307"/>
      <c r="F23" s="262"/>
      <c r="G23" s="262"/>
      <c r="H23" s="255"/>
      <c r="I23" s="364">
        <f t="shared" si="0"/>
        <v>0</v>
      </c>
      <c r="J23" s="364">
        <f t="shared" si="0"/>
        <v>0</v>
      </c>
      <c r="K23" s="307"/>
      <c r="L23" s="361" t="b">
        <f t="shared" si="1"/>
        <v>1</v>
      </c>
      <c r="M23" s="370"/>
      <c r="N23" s="370"/>
      <c r="O23" s="370"/>
      <c r="P23" s="370"/>
      <c r="Q23" s="370"/>
    </row>
    <row r="24" spans="1:17" s="21" customFormat="1" ht="30">
      <c r="A24" s="217" t="s">
        <v>23</v>
      </c>
      <c r="B24" s="365">
        <v>21040000</v>
      </c>
      <c r="C24" s="364">
        <v>10070000</v>
      </c>
      <c r="D24" s="364">
        <v>10264387</v>
      </c>
      <c r="E24" s="307">
        <f>D24/C24*100</f>
        <v>101.93035749751738</v>
      </c>
      <c r="F24" s="364"/>
      <c r="G24" s="364"/>
      <c r="H24" s="307"/>
      <c r="I24" s="364">
        <f t="shared" si="0"/>
        <v>10070000</v>
      </c>
      <c r="J24" s="364">
        <f t="shared" si="0"/>
        <v>10264387</v>
      </c>
      <c r="K24" s="307">
        <f t="shared" si="2"/>
        <v>101.93035749751738</v>
      </c>
      <c r="L24" s="361" t="b">
        <f t="shared" si="1"/>
        <v>1</v>
      </c>
      <c r="M24" s="345"/>
      <c r="N24" s="345"/>
      <c r="O24" s="345"/>
      <c r="P24" s="345"/>
      <c r="Q24" s="345"/>
    </row>
    <row r="25" spans="1:17" s="21" customFormat="1" ht="15" hidden="1">
      <c r="A25" s="252" t="s">
        <v>24</v>
      </c>
      <c r="B25" s="365">
        <v>21080000</v>
      </c>
      <c r="C25" s="364"/>
      <c r="D25" s="364"/>
      <c r="E25" s="307"/>
      <c r="F25" s="364"/>
      <c r="G25" s="364"/>
      <c r="H25" s="307"/>
      <c r="I25" s="364"/>
      <c r="J25" s="364">
        <f t="shared" si="0"/>
        <v>0</v>
      </c>
      <c r="K25" s="307"/>
      <c r="L25" s="361" t="b">
        <f t="shared" si="1"/>
        <v>1</v>
      </c>
      <c r="M25" s="345"/>
      <c r="N25" s="345"/>
      <c r="O25" s="345"/>
      <c r="P25" s="345"/>
      <c r="Q25" s="345"/>
    </row>
    <row r="26" spans="1:17" s="21" customFormat="1" ht="30">
      <c r="A26" s="252" t="s">
        <v>25</v>
      </c>
      <c r="B26" s="365">
        <v>21110000</v>
      </c>
      <c r="C26" s="364"/>
      <c r="D26" s="364"/>
      <c r="E26" s="307"/>
      <c r="F26" s="364">
        <v>1862600</v>
      </c>
      <c r="G26" s="364">
        <v>1949294</v>
      </c>
      <c r="H26" s="307">
        <f>G26/F26*100</f>
        <v>104.65446150542252</v>
      </c>
      <c r="I26" s="364">
        <f t="shared" si="0"/>
        <v>1862600</v>
      </c>
      <c r="J26" s="364">
        <f t="shared" si="0"/>
        <v>1949294</v>
      </c>
      <c r="K26" s="307">
        <f t="shared" si="2"/>
        <v>104.65446150542252</v>
      </c>
      <c r="L26" s="361" t="b">
        <f t="shared" si="1"/>
        <v>1</v>
      </c>
      <c r="M26" s="345"/>
      <c r="N26" s="345"/>
      <c r="O26" s="345"/>
      <c r="P26" s="345"/>
      <c r="Q26" s="345"/>
    </row>
    <row r="27" spans="1:17" s="21" customFormat="1" ht="30">
      <c r="A27" s="225" t="s">
        <v>26</v>
      </c>
      <c r="B27" s="365">
        <v>22080000</v>
      </c>
      <c r="C27" s="364">
        <v>5417800</v>
      </c>
      <c r="D27" s="364">
        <v>2458849</v>
      </c>
      <c r="E27" s="307">
        <f>D27/C27*100</f>
        <v>45.38463952157702</v>
      </c>
      <c r="F27" s="364"/>
      <c r="G27" s="364"/>
      <c r="H27" s="307"/>
      <c r="I27" s="364">
        <f t="shared" si="0"/>
        <v>5417800</v>
      </c>
      <c r="J27" s="364">
        <f t="shared" si="0"/>
        <v>2458849</v>
      </c>
      <c r="K27" s="307">
        <f t="shared" si="2"/>
        <v>45.38463952157702</v>
      </c>
      <c r="L27" s="361" t="b">
        <f t="shared" si="1"/>
        <v>1</v>
      </c>
      <c r="M27" s="345"/>
      <c r="N27" s="345"/>
      <c r="O27" s="345"/>
      <c r="P27" s="345"/>
      <c r="Q27" s="345"/>
    </row>
    <row r="28" spans="1:17" s="21" customFormat="1" ht="21" customHeight="1" hidden="1">
      <c r="A28" s="435" t="s">
        <v>20</v>
      </c>
      <c r="B28" s="365">
        <v>23030000</v>
      </c>
      <c r="C28" s="306"/>
      <c r="D28" s="306"/>
      <c r="E28" s="307"/>
      <c r="F28" s="364"/>
      <c r="G28" s="364"/>
      <c r="H28" s="307"/>
      <c r="I28" s="364"/>
      <c r="J28" s="364">
        <f t="shared" si="0"/>
        <v>0</v>
      </c>
      <c r="K28" s="307"/>
      <c r="L28" s="361" t="b">
        <f t="shared" si="1"/>
        <v>1</v>
      </c>
      <c r="M28" s="345"/>
      <c r="N28" s="345"/>
      <c r="O28" s="345"/>
      <c r="P28" s="345"/>
      <c r="Q28" s="345"/>
    </row>
    <row r="29" spans="1:17" s="21" customFormat="1" ht="15">
      <c r="A29" s="435" t="s">
        <v>27</v>
      </c>
      <c r="B29" s="365">
        <v>24030000</v>
      </c>
      <c r="C29" s="364">
        <v>0</v>
      </c>
      <c r="D29" s="364">
        <v>936.6</v>
      </c>
      <c r="E29" s="364">
        <v>0</v>
      </c>
      <c r="F29" s="364"/>
      <c r="G29" s="364"/>
      <c r="H29" s="307"/>
      <c r="I29" s="364">
        <f t="shared" si="0"/>
        <v>0</v>
      </c>
      <c r="J29" s="364">
        <f t="shared" si="0"/>
        <v>936.6</v>
      </c>
      <c r="K29" s="364">
        <v>0</v>
      </c>
      <c r="L29" s="361" t="b">
        <f t="shared" si="1"/>
        <v>1</v>
      </c>
      <c r="M29" s="345"/>
      <c r="N29" s="345"/>
      <c r="O29" s="345"/>
      <c r="P29" s="345"/>
      <c r="Q29" s="345"/>
    </row>
    <row r="30" spans="1:17" s="21" customFormat="1" ht="15">
      <c r="A30" s="435" t="s">
        <v>28</v>
      </c>
      <c r="B30" s="365">
        <v>24060000</v>
      </c>
      <c r="C30" s="364">
        <v>1010000</v>
      </c>
      <c r="D30" s="364">
        <v>541762</v>
      </c>
      <c r="E30" s="307">
        <f>D30/C30*100</f>
        <v>53.63980198019802</v>
      </c>
      <c r="F30" s="364">
        <v>130000</v>
      </c>
      <c r="G30" s="364">
        <v>62606</v>
      </c>
      <c r="H30" s="307">
        <f>G30/F30*100</f>
        <v>48.15846153846154</v>
      </c>
      <c r="I30" s="364">
        <f t="shared" si="0"/>
        <v>1140000</v>
      </c>
      <c r="J30" s="364">
        <f t="shared" si="0"/>
        <v>604368</v>
      </c>
      <c r="K30" s="307">
        <f t="shared" si="2"/>
        <v>53.01473684210526</v>
      </c>
      <c r="L30" s="361" t="b">
        <f t="shared" si="1"/>
        <v>1</v>
      </c>
      <c r="M30" s="345"/>
      <c r="N30" s="345"/>
      <c r="O30" s="345"/>
      <c r="P30" s="345"/>
      <c r="Q30" s="345"/>
    </row>
    <row r="31" spans="1:17" s="21" customFormat="1" ht="15">
      <c r="A31" s="252" t="s">
        <v>29</v>
      </c>
      <c r="B31" s="365">
        <v>25000000</v>
      </c>
      <c r="C31" s="364"/>
      <c r="D31" s="364"/>
      <c r="E31" s="307"/>
      <c r="F31" s="364">
        <v>68725100</v>
      </c>
      <c r="G31" s="364">
        <v>71393555</v>
      </c>
      <c r="H31" s="307">
        <f>G31/F31*100</f>
        <v>103.88279536879539</v>
      </c>
      <c r="I31" s="364">
        <f>C31+F31</f>
        <v>68725100</v>
      </c>
      <c r="J31" s="364">
        <f>D31+G31</f>
        <v>71393555</v>
      </c>
      <c r="K31" s="307">
        <f t="shared" si="2"/>
        <v>103.88279536879539</v>
      </c>
      <c r="L31" s="361" t="b">
        <f t="shared" si="1"/>
        <v>1</v>
      </c>
      <c r="M31" s="345"/>
      <c r="N31" s="345"/>
      <c r="O31" s="345"/>
      <c r="P31" s="345"/>
      <c r="Q31" s="345"/>
    </row>
    <row r="32" spans="1:17" s="21" customFormat="1" ht="15" hidden="1">
      <c r="A32" s="252"/>
      <c r="B32" s="372"/>
      <c r="C32" s="307"/>
      <c r="D32" s="307"/>
      <c r="E32" s="307"/>
      <c r="F32" s="307"/>
      <c r="G32" s="307"/>
      <c r="H32" s="307"/>
      <c r="I32" s="307"/>
      <c r="J32" s="307"/>
      <c r="K32" s="307"/>
      <c r="L32" s="361" t="b">
        <f t="shared" si="1"/>
        <v>1</v>
      </c>
      <c r="M32" s="345"/>
      <c r="N32" s="345"/>
      <c r="O32" s="345"/>
      <c r="P32" s="345"/>
      <c r="Q32" s="345"/>
    </row>
    <row r="33" spans="1:17" s="52" customFormat="1" ht="18.75" customHeight="1" hidden="1">
      <c r="A33" s="491"/>
      <c r="B33" s="253"/>
      <c r="C33" s="492" t="s">
        <v>1</v>
      </c>
      <c r="D33" s="492"/>
      <c r="E33" s="492"/>
      <c r="F33" s="493" t="s">
        <v>66</v>
      </c>
      <c r="G33" s="493"/>
      <c r="H33" s="493"/>
      <c r="I33" s="494" t="s">
        <v>2</v>
      </c>
      <c r="J33" s="494"/>
      <c r="K33" s="494"/>
      <c r="L33" s="361" t="b">
        <f t="shared" si="1"/>
        <v>1</v>
      </c>
      <c r="M33" s="326"/>
      <c r="N33" s="326"/>
      <c r="O33" s="326"/>
      <c r="P33" s="326"/>
      <c r="Q33" s="326"/>
    </row>
    <row r="34" spans="1:17" s="52" customFormat="1" ht="15" hidden="1">
      <c r="A34" s="491"/>
      <c r="B34" s="253" t="s">
        <v>3</v>
      </c>
      <c r="C34" s="373" t="s">
        <v>4</v>
      </c>
      <c r="D34" s="373" t="s">
        <v>5</v>
      </c>
      <c r="E34" s="373" t="s">
        <v>6</v>
      </c>
      <c r="F34" s="373" t="s">
        <v>4</v>
      </c>
      <c r="G34" s="373" t="s">
        <v>5</v>
      </c>
      <c r="H34" s="373" t="s">
        <v>6</v>
      </c>
      <c r="I34" s="373" t="s">
        <v>4</v>
      </c>
      <c r="J34" s="373" t="s">
        <v>5</v>
      </c>
      <c r="K34" s="373" t="s">
        <v>6</v>
      </c>
      <c r="L34" s="361" t="e">
        <f t="shared" si="1"/>
        <v>#VALUE!</v>
      </c>
      <c r="M34" s="326"/>
      <c r="N34" s="326"/>
      <c r="O34" s="326"/>
      <c r="P34" s="326"/>
      <c r="Q34" s="326"/>
    </row>
    <row r="35" spans="1:17" s="21" customFormat="1" ht="15" customHeight="1" hidden="1">
      <c r="A35" s="491"/>
      <c r="B35" s="372" t="s">
        <v>7</v>
      </c>
      <c r="C35" s="374" t="s">
        <v>8</v>
      </c>
      <c r="D35" s="374"/>
      <c r="E35" s="374" t="s">
        <v>9</v>
      </c>
      <c r="F35" s="374" t="s">
        <v>10</v>
      </c>
      <c r="G35" s="374"/>
      <c r="H35" s="374" t="s">
        <v>9</v>
      </c>
      <c r="I35" s="374" t="s">
        <v>8</v>
      </c>
      <c r="J35" s="374"/>
      <c r="K35" s="374" t="s">
        <v>9</v>
      </c>
      <c r="L35" s="361" t="b">
        <f t="shared" si="1"/>
        <v>1</v>
      </c>
      <c r="M35" s="345"/>
      <c r="N35" s="345"/>
      <c r="O35" s="345"/>
      <c r="P35" s="345"/>
      <c r="Q35" s="345"/>
    </row>
    <row r="36" spans="1:17" s="21" customFormat="1" ht="13.5" customHeight="1" hidden="1">
      <c r="A36" s="491"/>
      <c r="B36" s="372" t="s">
        <v>11</v>
      </c>
      <c r="C36" s="374" t="s">
        <v>10</v>
      </c>
      <c r="D36" s="374"/>
      <c r="E36" s="374"/>
      <c r="F36" s="374"/>
      <c r="G36" s="374"/>
      <c r="H36" s="374"/>
      <c r="I36" s="374" t="s">
        <v>10</v>
      </c>
      <c r="J36" s="374"/>
      <c r="K36" s="374"/>
      <c r="L36" s="361" t="b">
        <f t="shared" si="1"/>
        <v>1</v>
      </c>
      <c r="M36" s="345"/>
      <c r="N36" s="345"/>
      <c r="O36" s="345"/>
      <c r="P36" s="345"/>
      <c r="Q36" s="345"/>
    </row>
    <row r="37" spans="1:17" s="21" customFormat="1" ht="30">
      <c r="A37" s="435" t="s">
        <v>180</v>
      </c>
      <c r="B37" s="372">
        <v>31020000</v>
      </c>
      <c r="C37" s="453">
        <v>0</v>
      </c>
      <c r="D37" s="306">
        <v>1089</v>
      </c>
      <c r="E37" s="453">
        <v>0</v>
      </c>
      <c r="F37" s="374"/>
      <c r="G37" s="374"/>
      <c r="H37" s="374"/>
      <c r="I37" s="364">
        <f>C37+F37</f>
        <v>0</v>
      </c>
      <c r="J37" s="262">
        <f t="shared" si="0"/>
        <v>1089</v>
      </c>
      <c r="K37" s="453">
        <v>0</v>
      </c>
      <c r="L37" s="361"/>
      <c r="M37" s="345"/>
      <c r="N37" s="345"/>
      <c r="O37" s="345"/>
      <c r="P37" s="345"/>
      <c r="Q37" s="345"/>
    </row>
    <row r="38" spans="1:17" s="52" customFormat="1" ht="30">
      <c r="A38" s="252" t="s">
        <v>151</v>
      </c>
      <c r="B38" s="253">
        <v>31030000</v>
      </c>
      <c r="C38" s="255"/>
      <c r="D38" s="255"/>
      <c r="E38" s="255"/>
      <c r="F38" s="262">
        <v>1700005</v>
      </c>
      <c r="G38" s="262">
        <v>1844826</v>
      </c>
      <c r="H38" s="255">
        <f>G38/F38*100</f>
        <v>108.51885729747855</v>
      </c>
      <c r="I38" s="262">
        <f t="shared" si="0"/>
        <v>1700005</v>
      </c>
      <c r="J38" s="262">
        <f t="shared" si="0"/>
        <v>1844826</v>
      </c>
      <c r="K38" s="255">
        <f t="shared" si="2"/>
        <v>108.51885729747855</v>
      </c>
      <c r="L38" s="375" t="b">
        <f t="shared" si="1"/>
        <v>1</v>
      </c>
      <c r="M38" s="326"/>
      <c r="N38" s="326"/>
      <c r="O38" s="326"/>
      <c r="P38" s="326"/>
      <c r="Q38" s="326"/>
    </row>
    <row r="39" spans="1:17" s="35" customFormat="1" ht="14.25">
      <c r="A39" s="437" t="s">
        <v>30</v>
      </c>
      <c r="B39" s="248">
        <v>50000000</v>
      </c>
      <c r="C39" s="376"/>
      <c r="D39" s="376"/>
      <c r="E39" s="250"/>
      <c r="F39" s="249">
        <f>F40+F41</f>
        <v>106400000</v>
      </c>
      <c r="G39" s="249">
        <v>48973392</v>
      </c>
      <c r="H39" s="360">
        <f>G39/F39*100</f>
        <v>46.02762406015037</v>
      </c>
      <c r="I39" s="249">
        <f>I40+I41</f>
        <v>106400000</v>
      </c>
      <c r="J39" s="249">
        <f>J40+J41</f>
        <v>48973392</v>
      </c>
      <c r="K39" s="250">
        <f t="shared" si="2"/>
        <v>46.02762406015037</v>
      </c>
      <c r="L39" s="361" t="b">
        <f t="shared" si="1"/>
        <v>1</v>
      </c>
      <c r="M39" s="377"/>
      <c r="N39" s="377"/>
      <c r="O39" s="377"/>
      <c r="P39" s="377"/>
      <c r="Q39" s="377"/>
    </row>
    <row r="40" spans="1:17" s="21" customFormat="1" ht="15.75" thickBot="1">
      <c r="A40" s="435" t="s">
        <v>31</v>
      </c>
      <c r="B40" s="372">
        <v>50080000</v>
      </c>
      <c r="C40" s="307"/>
      <c r="D40" s="307"/>
      <c r="E40" s="307"/>
      <c r="F40" s="364">
        <v>106400000</v>
      </c>
      <c r="G40" s="364">
        <v>48973392</v>
      </c>
      <c r="H40" s="307">
        <f>G40/F40*100</f>
        <v>46.02762406015037</v>
      </c>
      <c r="I40" s="364">
        <f t="shared" si="0"/>
        <v>106400000</v>
      </c>
      <c r="J40" s="364">
        <f t="shared" si="0"/>
        <v>48973392</v>
      </c>
      <c r="K40" s="307">
        <f t="shared" si="2"/>
        <v>46.02762406015037</v>
      </c>
      <c r="L40" s="361" t="b">
        <f t="shared" si="1"/>
        <v>1</v>
      </c>
      <c r="M40" s="345"/>
      <c r="N40" s="345"/>
      <c r="O40" s="345"/>
      <c r="P40" s="345"/>
      <c r="Q40" s="345"/>
    </row>
    <row r="41" spans="1:17" s="21" customFormat="1" ht="15.75" hidden="1" thickBot="1">
      <c r="A41" s="438" t="s">
        <v>32</v>
      </c>
      <c r="B41" s="378">
        <v>50110000</v>
      </c>
      <c r="C41" s="379"/>
      <c r="D41" s="380"/>
      <c r="E41" s="379"/>
      <c r="F41" s="381"/>
      <c r="G41" s="381"/>
      <c r="H41" s="379"/>
      <c r="I41" s="381">
        <f t="shared" si="0"/>
        <v>0</v>
      </c>
      <c r="J41" s="381">
        <f t="shared" si="0"/>
        <v>0</v>
      </c>
      <c r="K41" s="379"/>
      <c r="L41" s="361" t="b">
        <f t="shared" si="1"/>
        <v>1</v>
      </c>
      <c r="M41" s="345"/>
      <c r="N41" s="345"/>
      <c r="O41" s="345"/>
      <c r="P41" s="345"/>
      <c r="Q41" s="345"/>
    </row>
    <row r="42" spans="1:17" s="42" customFormat="1" ht="15" thickBot="1">
      <c r="A42" s="439" t="s">
        <v>33</v>
      </c>
      <c r="B42" s="230">
        <v>900101</v>
      </c>
      <c r="C42" s="231">
        <f>C22+C12</f>
        <v>1486090300</v>
      </c>
      <c r="D42" s="231">
        <f>D22+D12+D37</f>
        <v>766501838.6</v>
      </c>
      <c r="E42" s="232">
        <f>D42/C42*100</f>
        <v>51.578416102978395</v>
      </c>
      <c r="F42" s="231">
        <f>F39+F22+F12+F38</f>
        <v>231017705</v>
      </c>
      <c r="G42" s="231">
        <f>G39+G22+G12+G38</f>
        <v>143885621</v>
      </c>
      <c r="H42" s="232">
        <f>G42/F42*100</f>
        <v>62.28337390850628</v>
      </c>
      <c r="I42" s="231">
        <f t="shared" si="0"/>
        <v>1717108005</v>
      </c>
      <c r="J42" s="231">
        <f>D42+G42</f>
        <v>910387459.6</v>
      </c>
      <c r="K42" s="232">
        <f t="shared" si="2"/>
        <v>53.01864862018392</v>
      </c>
      <c r="L42" s="361" t="b">
        <f t="shared" si="1"/>
        <v>1</v>
      </c>
      <c r="M42" s="382"/>
      <c r="N42" s="382"/>
      <c r="O42" s="382"/>
      <c r="P42" s="382"/>
      <c r="Q42" s="382"/>
    </row>
    <row r="43" spans="1:13" s="383" customFormat="1" ht="25.5" customHeight="1">
      <c r="A43" s="436" t="s">
        <v>34</v>
      </c>
      <c r="B43" s="248">
        <v>40000000</v>
      </c>
      <c r="C43" s="251">
        <f aca="true" t="shared" si="3" ref="C43:I43">C45+C46+C52+C53+C56+C58+C59+C63+C71+C76+C78+C81+C82+C83+C87</f>
        <v>2194666926</v>
      </c>
      <c r="D43" s="251">
        <f t="shared" si="3"/>
        <v>975897302</v>
      </c>
      <c r="E43" s="250">
        <f>D43/C43*100</f>
        <v>44.46676124010628</v>
      </c>
      <c r="F43" s="251">
        <f t="shared" si="3"/>
        <v>962581669</v>
      </c>
      <c r="G43" s="251">
        <f t="shared" si="3"/>
        <v>292515291</v>
      </c>
      <c r="H43" s="250">
        <f>G43/F43*100</f>
        <v>30.38862056285429</v>
      </c>
      <c r="I43" s="251">
        <f t="shared" si="3"/>
        <v>3157248595</v>
      </c>
      <c r="J43" s="251">
        <f>J45+J46+J52+J53+J56+J58+J59+J63+J71+J76+J78+J81+J82+J83+J87</f>
        <v>1268412593</v>
      </c>
      <c r="K43" s="250">
        <f t="shared" si="2"/>
        <v>40.17461897073075</v>
      </c>
      <c r="L43" s="361" t="b">
        <f>D43+G43=J43</f>
        <v>1</v>
      </c>
      <c r="M43" s="427"/>
    </row>
    <row r="44" spans="1:17" s="284" customFormat="1" ht="30" hidden="1">
      <c r="A44" s="318" t="s">
        <v>181</v>
      </c>
      <c r="B44" s="253">
        <v>41010900</v>
      </c>
      <c r="C44" s="262"/>
      <c r="D44" s="262"/>
      <c r="E44" s="232" t="e">
        <f>D44/C44*100</f>
        <v>#DIV/0!</v>
      </c>
      <c r="F44" s="262"/>
      <c r="G44" s="262"/>
      <c r="H44" s="232" t="e">
        <f>G44/F44*100</f>
        <v>#DIV/0!</v>
      </c>
      <c r="I44" s="262">
        <f t="shared" si="0"/>
        <v>0</v>
      </c>
      <c r="J44" s="262">
        <f t="shared" si="0"/>
        <v>0</v>
      </c>
      <c r="K44" s="255" t="e">
        <f t="shared" si="2"/>
        <v>#DIV/0!</v>
      </c>
      <c r="L44" s="375">
        <f>J43-J44-J45-J52</f>
        <v>1137078621</v>
      </c>
      <c r="M44" s="384"/>
      <c r="N44" s="384"/>
      <c r="O44" s="384"/>
      <c r="P44" s="384"/>
      <c r="Q44" s="384"/>
    </row>
    <row r="45" spans="1:17" s="284" customFormat="1" ht="15">
      <c r="A45" s="228" t="s">
        <v>129</v>
      </c>
      <c r="B45" s="253">
        <v>41020100</v>
      </c>
      <c r="C45" s="262">
        <v>306195900</v>
      </c>
      <c r="D45" s="262">
        <v>128491372</v>
      </c>
      <c r="E45" s="255">
        <f aca="true" t="shared" si="4" ref="E45:E88">D45/C45*100</f>
        <v>41.963779397438046</v>
      </c>
      <c r="F45" s="262"/>
      <c r="G45" s="262"/>
      <c r="H45" s="255"/>
      <c r="I45" s="262">
        <f t="shared" si="0"/>
        <v>306195900</v>
      </c>
      <c r="J45" s="262">
        <f t="shared" si="0"/>
        <v>128491372</v>
      </c>
      <c r="K45" s="255">
        <f t="shared" si="2"/>
        <v>41.963779397438046</v>
      </c>
      <c r="L45" s="361" t="b">
        <f t="shared" si="1"/>
        <v>1</v>
      </c>
      <c r="M45" s="385"/>
      <c r="N45" s="385"/>
      <c r="O45" s="384"/>
      <c r="P45" s="384"/>
      <c r="Q45" s="384"/>
    </row>
    <row r="46" spans="1:17" s="48" customFormat="1" ht="29.25" customHeight="1">
      <c r="A46" s="228" t="s">
        <v>153</v>
      </c>
      <c r="B46" s="386">
        <v>41020600</v>
      </c>
      <c r="C46" s="262">
        <v>61927500</v>
      </c>
      <c r="D46" s="262">
        <v>18588600</v>
      </c>
      <c r="E46" s="255">
        <f>D46/C46*100</f>
        <v>30.016713091922004</v>
      </c>
      <c r="F46" s="255"/>
      <c r="G46" s="255"/>
      <c r="H46" s="250"/>
      <c r="I46" s="262">
        <f t="shared" si="0"/>
        <v>61927500</v>
      </c>
      <c r="J46" s="262">
        <f t="shared" si="0"/>
        <v>18588600</v>
      </c>
      <c r="K46" s="255">
        <f t="shared" si="2"/>
        <v>30.016713091922004</v>
      </c>
      <c r="L46" s="361" t="b">
        <f t="shared" si="1"/>
        <v>1</v>
      </c>
      <c r="M46" s="388">
        <f>J43-J45</f>
        <v>1139921221</v>
      </c>
      <c r="N46" s="387" t="s">
        <v>200</v>
      </c>
      <c r="O46" s="388"/>
      <c r="P46" s="387"/>
      <c r="Q46" s="387"/>
    </row>
    <row r="47" spans="1:17" s="48" customFormat="1" ht="120" hidden="1">
      <c r="A47" s="228" t="s">
        <v>176</v>
      </c>
      <c r="B47" s="386">
        <v>41021000</v>
      </c>
      <c r="C47" s="262"/>
      <c r="D47" s="262"/>
      <c r="E47" s="255" t="e">
        <f t="shared" si="4"/>
        <v>#DIV/0!</v>
      </c>
      <c r="F47" s="255"/>
      <c r="G47" s="255"/>
      <c r="H47" s="250"/>
      <c r="I47" s="262">
        <f t="shared" si="0"/>
        <v>0</v>
      </c>
      <c r="J47" s="262">
        <f t="shared" si="0"/>
        <v>0</v>
      </c>
      <c r="K47" s="255" t="e">
        <f t="shared" si="2"/>
        <v>#DIV/0!</v>
      </c>
      <c r="L47" s="361" t="b">
        <f t="shared" si="1"/>
        <v>1</v>
      </c>
      <c r="M47" s="387"/>
      <c r="N47" s="387"/>
      <c r="O47" s="388"/>
      <c r="P47" s="387"/>
      <c r="Q47" s="387"/>
    </row>
    <row r="48" spans="1:17" s="48" customFormat="1" ht="87" customHeight="1" hidden="1">
      <c r="A48" s="209" t="s">
        <v>109</v>
      </c>
      <c r="B48" s="386">
        <v>41021200</v>
      </c>
      <c r="C48" s="262"/>
      <c r="D48" s="262"/>
      <c r="E48" s="255" t="e">
        <f t="shared" si="4"/>
        <v>#DIV/0!</v>
      </c>
      <c r="F48" s="255"/>
      <c r="G48" s="255"/>
      <c r="H48" s="250"/>
      <c r="I48" s="262">
        <f t="shared" si="0"/>
        <v>0</v>
      </c>
      <c r="J48" s="262">
        <f t="shared" si="0"/>
        <v>0</v>
      </c>
      <c r="K48" s="255" t="e">
        <f t="shared" si="2"/>
        <v>#DIV/0!</v>
      </c>
      <c r="L48" s="361" t="b">
        <f t="shared" si="1"/>
        <v>1</v>
      </c>
      <c r="M48" s="387"/>
      <c r="N48" s="387"/>
      <c r="O48" s="387"/>
      <c r="P48" s="387"/>
      <c r="Q48" s="387"/>
    </row>
    <row r="49" spans="1:17" s="48" customFormat="1" ht="76.5" customHeight="1" hidden="1">
      <c r="A49" s="225" t="s">
        <v>114</v>
      </c>
      <c r="B49" s="386">
        <v>41021300</v>
      </c>
      <c r="C49" s="262"/>
      <c r="D49" s="262"/>
      <c r="E49" s="255" t="e">
        <f t="shared" si="4"/>
        <v>#DIV/0!</v>
      </c>
      <c r="F49" s="255"/>
      <c r="G49" s="255"/>
      <c r="H49" s="250"/>
      <c r="I49" s="262">
        <f t="shared" si="0"/>
        <v>0</v>
      </c>
      <c r="J49" s="262">
        <f t="shared" si="0"/>
        <v>0</v>
      </c>
      <c r="K49" s="255" t="e">
        <f t="shared" si="2"/>
        <v>#DIV/0!</v>
      </c>
      <c r="L49" s="361" t="b">
        <f t="shared" si="1"/>
        <v>1</v>
      </c>
      <c r="M49" s="387"/>
      <c r="N49" s="387"/>
      <c r="O49" s="387"/>
      <c r="P49" s="387"/>
      <c r="Q49" s="387"/>
    </row>
    <row r="50" spans="1:17" s="48" customFormat="1" ht="30" hidden="1">
      <c r="A50" s="318" t="s">
        <v>98</v>
      </c>
      <c r="B50" s="386">
        <v>41030400</v>
      </c>
      <c r="C50" s="262"/>
      <c r="D50" s="262"/>
      <c r="E50" s="255" t="e">
        <f t="shared" si="4"/>
        <v>#DIV/0!</v>
      </c>
      <c r="F50" s="255"/>
      <c r="G50" s="255"/>
      <c r="H50" s="250"/>
      <c r="I50" s="262">
        <f t="shared" si="0"/>
        <v>0</v>
      </c>
      <c r="J50" s="262">
        <f t="shared" si="0"/>
        <v>0</v>
      </c>
      <c r="K50" s="255" t="e">
        <f t="shared" si="2"/>
        <v>#DIV/0!</v>
      </c>
      <c r="L50" s="361" t="b">
        <f t="shared" si="1"/>
        <v>1</v>
      </c>
      <c r="M50" s="387"/>
      <c r="N50" s="387"/>
      <c r="O50" s="387"/>
      <c r="P50" s="387"/>
      <c r="Q50" s="387"/>
    </row>
    <row r="51" spans="1:17" s="48" customFormat="1" ht="60" hidden="1">
      <c r="A51" s="217" t="s">
        <v>130</v>
      </c>
      <c r="B51" s="389">
        <v>41027400</v>
      </c>
      <c r="C51" s="262"/>
      <c r="D51" s="262"/>
      <c r="E51" s="255" t="e">
        <f t="shared" si="4"/>
        <v>#DIV/0!</v>
      </c>
      <c r="F51" s="262"/>
      <c r="G51" s="262"/>
      <c r="H51" s="255"/>
      <c r="I51" s="262">
        <f t="shared" si="0"/>
        <v>0</v>
      </c>
      <c r="J51" s="262">
        <f t="shared" si="0"/>
        <v>0</v>
      </c>
      <c r="K51" s="255" t="e">
        <f t="shared" si="2"/>
        <v>#DIV/0!</v>
      </c>
      <c r="L51" s="361" t="b">
        <f t="shared" si="1"/>
        <v>1</v>
      </c>
      <c r="M51" s="387"/>
      <c r="N51" s="387"/>
      <c r="O51" s="387"/>
      <c r="P51" s="387"/>
      <c r="Q51" s="387"/>
    </row>
    <row r="52" spans="1:17" s="48" customFormat="1" ht="30">
      <c r="A52" s="390" t="s">
        <v>79</v>
      </c>
      <c r="B52" s="389">
        <v>41030500</v>
      </c>
      <c r="C52" s="262">
        <v>5417400</v>
      </c>
      <c r="D52" s="262">
        <v>2842600</v>
      </c>
      <c r="E52" s="255">
        <f>D52/C52*100</f>
        <v>52.471665374533906</v>
      </c>
      <c r="F52" s="262"/>
      <c r="G52" s="262"/>
      <c r="H52" s="255"/>
      <c r="I52" s="262">
        <f>C52+F52</f>
        <v>5417400</v>
      </c>
      <c r="J52" s="262">
        <f>D52+G52</f>
        <v>2842600</v>
      </c>
      <c r="K52" s="255">
        <f t="shared" si="2"/>
        <v>52.471665374533906</v>
      </c>
      <c r="L52" s="361" t="b">
        <f t="shared" si="1"/>
        <v>1</v>
      </c>
      <c r="M52" s="388"/>
      <c r="N52" s="387"/>
      <c r="O52" s="387"/>
      <c r="P52" s="387"/>
      <c r="Q52" s="387"/>
    </row>
    <row r="53" spans="1:17" s="48" customFormat="1" ht="60">
      <c r="A53" s="209" t="s">
        <v>154</v>
      </c>
      <c r="B53" s="389">
        <v>41030600</v>
      </c>
      <c r="C53" s="262">
        <v>1319445900</v>
      </c>
      <c r="D53" s="262">
        <v>637308947</v>
      </c>
      <c r="E53" s="255">
        <f t="shared" si="4"/>
        <v>48.30125638345611</v>
      </c>
      <c r="F53" s="262"/>
      <c r="G53" s="262"/>
      <c r="H53" s="307"/>
      <c r="I53" s="262">
        <f t="shared" si="0"/>
        <v>1319445900</v>
      </c>
      <c r="J53" s="262">
        <f t="shared" si="0"/>
        <v>637308947</v>
      </c>
      <c r="K53" s="255">
        <f t="shared" si="2"/>
        <v>48.30125638345611</v>
      </c>
      <c r="L53" s="361" t="b">
        <f t="shared" si="1"/>
        <v>1</v>
      </c>
      <c r="M53" s="388"/>
      <c r="N53" s="387"/>
      <c r="O53" s="390"/>
      <c r="P53" s="387"/>
      <c r="Q53" s="387"/>
    </row>
    <row r="54" spans="1:17" s="21" customFormat="1" ht="30" hidden="1">
      <c r="A54" s="435" t="s">
        <v>35</v>
      </c>
      <c r="B54" s="391">
        <v>41030500</v>
      </c>
      <c r="C54" s="364"/>
      <c r="D54" s="364"/>
      <c r="E54" s="255" t="e">
        <f t="shared" si="4"/>
        <v>#DIV/0!</v>
      </c>
      <c r="F54" s="364"/>
      <c r="G54" s="364"/>
      <c r="H54" s="307" t="e">
        <f>G54/F54*100</f>
        <v>#DIV/0!</v>
      </c>
      <c r="I54" s="262">
        <f t="shared" si="0"/>
        <v>0</v>
      </c>
      <c r="J54" s="262">
        <f t="shared" si="0"/>
        <v>0</v>
      </c>
      <c r="K54" s="255" t="e">
        <f t="shared" si="2"/>
        <v>#DIV/0!</v>
      </c>
      <c r="L54" s="361" t="b">
        <f t="shared" si="1"/>
        <v>1</v>
      </c>
      <c r="M54" s="345"/>
      <c r="N54" s="345"/>
      <c r="O54" s="345"/>
      <c r="P54" s="345"/>
      <c r="Q54" s="345"/>
    </row>
    <row r="55" spans="1:17" s="21" customFormat="1" ht="135" hidden="1">
      <c r="A55" s="303" t="s">
        <v>155</v>
      </c>
      <c r="B55" s="391">
        <v>41030700</v>
      </c>
      <c r="C55" s="364"/>
      <c r="D55" s="364"/>
      <c r="E55" s="255" t="e">
        <f t="shared" si="4"/>
        <v>#DIV/0!</v>
      </c>
      <c r="F55" s="307"/>
      <c r="G55" s="307"/>
      <c r="H55" s="307"/>
      <c r="I55" s="262">
        <f t="shared" si="0"/>
        <v>0</v>
      </c>
      <c r="J55" s="262">
        <f t="shared" si="0"/>
        <v>0</v>
      </c>
      <c r="K55" s="255" t="e">
        <f t="shared" si="2"/>
        <v>#DIV/0!</v>
      </c>
      <c r="L55" s="361" t="b">
        <f t="shared" si="1"/>
        <v>1</v>
      </c>
      <c r="M55" s="345"/>
      <c r="N55" s="345"/>
      <c r="O55" s="345"/>
      <c r="P55" s="345"/>
      <c r="Q55" s="345"/>
    </row>
    <row r="56" spans="1:17" s="21" customFormat="1" ht="15">
      <c r="A56" s="487" t="s">
        <v>152</v>
      </c>
      <c r="B56" s="489">
        <v>41030800</v>
      </c>
      <c r="C56" s="490">
        <v>279217800</v>
      </c>
      <c r="D56" s="490">
        <v>90873241</v>
      </c>
      <c r="E56" s="478">
        <f t="shared" si="4"/>
        <v>32.54564751960656</v>
      </c>
      <c r="F56" s="486">
        <v>431291400</v>
      </c>
      <c r="G56" s="486">
        <v>230606756</v>
      </c>
      <c r="H56" s="486">
        <f>G56/F56*100</f>
        <v>53.46889736266478</v>
      </c>
      <c r="I56" s="477">
        <f>C56+F56</f>
        <v>710509200</v>
      </c>
      <c r="J56" s="477">
        <f t="shared" si="0"/>
        <v>321479997</v>
      </c>
      <c r="K56" s="478">
        <f t="shared" si="2"/>
        <v>45.2464228471637</v>
      </c>
      <c r="L56" s="361" t="b">
        <f t="shared" si="1"/>
        <v>1</v>
      </c>
      <c r="M56" s="345"/>
      <c r="N56" s="345"/>
      <c r="O56" s="390"/>
      <c r="P56" s="345"/>
      <c r="Q56" s="345"/>
    </row>
    <row r="57" spans="1:17" s="21" customFormat="1" ht="62.25" customHeight="1">
      <c r="A57" s="488"/>
      <c r="B57" s="489"/>
      <c r="C57" s="490"/>
      <c r="D57" s="490"/>
      <c r="E57" s="478" t="e">
        <f t="shared" si="4"/>
        <v>#DIV/0!</v>
      </c>
      <c r="F57" s="486"/>
      <c r="G57" s="486"/>
      <c r="H57" s="486"/>
      <c r="I57" s="477"/>
      <c r="J57" s="477"/>
      <c r="K57" s="478"/>
      <c r="L57" s="361" t="b">
        <f t="shared" si="1"/>
        <v>1</v>
      </c>
      <c r="M57" s="345"/>
      <c r="N57" s="345"/>
      <c r="O57" s="392"/>
      <c r="P57" s="345"/>
      <c r="Q57" s="345"/>
    </row>
    <row r="58" spans="1:17" s="21" customFormat="1" ht="120">
      <c r="A58" s="217" t="s">
        <v>199</v>
      </c>
      <c r="B58" s="391">
        <v>41030900</v>
      </c>
      <c r="C58" s="306">
        <v>147643800</v>
      </c>
      <c r="D58" s="306">
        <v>62623509</v>
      </c>
      <c r="E58" s="255">
        <f t="shared" si="4"/>
        <v>42.415264982342634</v>
      </c>
      <c r="F58" s="307"/>
      <c r="G58" s="307"/>
      <c r="H58" s="307"/>
      <c r="I58" s="262">
        <f t="shared" si="0"/>
        <v>147643800</v>
      </c>
      <c r="J58" s="262">
        <f t="shared" si="0"/>
        <v>62623509</v>
      </c>
      <c r="K58" s="255">
        <f t="shared" si="2"/>
        <v>42.415264982342634</v>
      </c>
      <c r="L58" s="361" t="b">
        <f t="shared" si="1"/>
        <v>1</v>
      </c>
      <c r="M58" s="345"/>
      <c r="N58" s="345"/>
      <c r="O58" s="345"/>
      <c r="P58" s="345"/>
      <c r="Q58" s="345"/>
    </row>
    <row r="59" spans="1:17" s="21" customFormat="1" ht="60">
      <c r="A59" s="286" t="s">
        <v>132</v>
      </c>
      <c r="B59" s="391">
        <v>41031000</v>
      </c>
      <c r="C59" s="306">
        <v>31741900</v>
      </c>
      <c r="D59" s="306">
        <v>15296755</v>
      </c>
      <c r="E59" s="255">
        <f t="shared" si="4"/>
        <v>48.191050315198524</v>
      </c>
      <c r="F59" s="307"/>
      <c r="G59" s="307"/>
      <c r="H59" s="307"/>
      <c r="I59" s="262">
        <f t="shared" si="0"/>
        <v>31741900</v>
      </c>
      <c r="J59" s="262">
        <f t="shared" si="0"/>
        <v>15296755</v>
      </c>
      <c r="K59" s="255">
        <f t="shared" si="2"/>
        <v>48.191050315198524</v>
      </c>
      <c r="L59" s="361" t="b">
        <f t="shared" si="1"/>
        <v>1</v>
      </c>
      <c r="M59" s="345"/>
      <c r="N59" s="345"/>
      <c r="O59" s="345"/>
      <c r="P59" s="345"/>
      <c r="Q59" s="345"/>
    </row>
    <row r="60" spans="1:17" s="21" customFormat="1" ht="45" hidden="1">
      <c r="A60" s="217" t="s">
        <v>157</v>
      </c>
      <c r="B60" s="389">
        <v>41031200</v>
      </c>
      <c r="C60" s="306"/>
      <c r="D60" s="306"/>
      <c r="E60" s="255" t="e">
        <f t="shared" si="4"/>
        <v>#DIV/0!</v>
      </c>
      <c r="F60" s="364"/>
      <c r="G60" s="364"/>
      <c r="H60" s="307"/>
      <c r="I60" s="262">
        <f t="shared" si="0"/>
        <v>0</v>
      </c>
      <c r="J60" s="262">
        <f t="shared" si="0"/>
        <v>0</v>
      </c>
      <c r="K60" s="255" t="e">
        <f t="shared" si="2"/>
        <v>#DIV/0!</v>
      </c>
      <c r="L60" s="361" t="b">
        <f t="shared" si="1"/>
        <v>1</v>
      </c>
      <c r="M60" s="345"/>
      <c r="N60" s="345"/>
      <c r="O60" s="393"/>
      <c r="P60" s="345"/>
      <c r="Q60" s="345"/>
    </row>
    <row r="61" spans="1:17" s="21" customFormat="1" ht="60" hidden="1">
      <c r="A61" s="233" t="s">
        <v>158</v>
      </c>
      <c r="B61" s="389">
        <v>41031700</v>
      </c>
      <c r="C61" s="306"/>
      <c r="D61" s="306"/>
      <c r="E61" s="255" t="e">
        <f t="shared" si="4"/>
        <v>#DIV/0!</v>
      </c>
      <c r="F61" s="364"/>
      <c r="G61" s="364"/>
      <c r="H61" s="307"/>
      <c r="I61" s="262">
        <f t="shared" si="0"/>
        <v>0</v>
      </c>
      <c r="J61" s="262">
        <f t="shared" si="0"/>
        <v>0</v>
      </c>
      <c r="K61" s="255" t="e">
        <f t="shared" si="2"/>
        <v>#DIV/0!</v>
      </c>
      <c r="L61" s="361" t="b">
        <f t="shared" si="1"/>
        <v>1</v>
      </c>
      <c r="M61" s="345"/>
      <c r="N61" s="345"/>
      <c r="O61" s="393"/>
      <c r="P61" s="345"/>
      <c r="Q61" s="345"/>
    </row>
    <row r="62" spans="1:17" s="21" customFormat="1" ht="30" hidden="1">
      <c r="A62" s="390" t="s">
        <v>108</v>
      </c>
      <c r="B62" s="389">
        <v>41032200</v>
      </c>
      <c r="C62" s="306"/>
      <c r="D62" s="306"/>
      <c r="E62" s="255" t="e">
        <f t="shared" si="4"/>
        <v>#DIV/0!</v>
      </c>
      <c r="F62" s="307"/>
      <c r="G62" s="307"/>
      <c r="H62" s="307"/>
      <c r="I62" s="262">
        <f t="shared" si="0"/>
        <v>0</v>
      </c>
      <c r="J62" s="262">
        <f t="shared" si="0"/>
        <v>0</v>
      </c>
      <c r="K62" s="255" t="e">
        <f t="shared" si="2"/>
        <v>#DIV/0!</v>
      </c>
      <c r="L62" s="361" t="b">
        <f t="shared" si="1"/>
        <v>1</v>
      </c>
      <c r="M62" s="345"/>
      <c r="N62" s="345"/>
      <c r="O62" s="393"/>
      <c r="P62" s="345"/>
      <c r="Q62" s="345"/>
    </row>
    <row r="63" spans="1:17" s="21" customFormat="1" ht="90">
      <c r="A63" s="233" t="s">
        <v>115</v>
      </c>
      <c r="B63" s="389">
        <v>41032300</v>
      </c>
      <c r="C63" s="306">
        <v>29759400</v>
      </c>
      <c r="D63" s="306">
        <v>14879700</v>
      </c>
      <c r="E63" s="255">
        <f t="shared" si="4"/>
        <v>50</v>
      </c>
      <c r="F63" s="307"/>
      <c r="G63" s="307"/>
      <c r="H63" s="307"/>
      <c r="I63" s="262">
        <f t="shared" si="0"/>
        <v>29759400</v>
      </c>
      <c r="J63" s="262">
        <f t="shared" si="0"/>
        <v>14879700</v>
      </c>
      <c r="K63" s="255">
        <f t="shared" si="2"/>
        <v>50</v>
      </c>
      <c r="L63" s="361" t="b">
        <f t="shared" si="1"/>
        <v>1</v>
      </c>
      <c r="M63" s="345"/>
      <c r="N63" s="345"/>
      <c r="O63" s="393"/>
      <c r="P63" s="345"/>
      <c r="Q63" s="345"/>
    </row>
    <row r="64" spans="1:17" s="21" customFormat="1" ht="45" hidden="1">
      <c r="A64" s="217" t="s">
        <v>133</v>
      </c>
      <c r="B64" s="389">
        <v>41032800</v>
      </c>
      <c r="C64" s="306"/>
      <c r="D64" s="306"/>
      <c r="E64" s="255"/>
      <c r="F64" s="364"/>
      <c r="G64" s="307"/>
      <c r="H64" s="307" t="e">
        <f>G64/F64*100</f>
        <v>#DIV/0!</v>
      </c>
      <c r="I64" s="262">
        <f t="shared" si="0"/>
        <v>0</v>
      </c>
      <c r="J64" s="262">
        <f t="shared" si="0"/>
        <v>0</v>
      </c>
      <c r="K64" s="255" t="e">
        <f t="shared" si="2"/>
        <v>#DIV/0!</v>
      </c>
      <c r="L64" s="361" t="b">
        <f t="shared" si="1"/>
        <v>1</v>
      </c>
      <c r="M64" s="345"/>
      <c r="N64" s="345"/>
      <c r="O64" s="393"/>
      <c r="P64" s="345"/>
      <c r="Q64" s="345"/>
    </row>
    <row r="65" spans="1:17" s="21" customFormat="1" ht="60" hidden="1">
      <c r="A65" s="217" t="s">
        <v>159</v>
      </c>
      <c r="B65" s="389">
        <v>41033000</v>
      </c>
      <c r="C65" s="306"/>
      <c r="D65" s="306"/>
      <c r="E65" s="255" t="e">
        <f t="shared" si="4"/>
        <v>#DIV/0!</v>
      </c>
      <c r="F65" s="307"/>
      <c r="G65" s="307"/>
      <c r="H65" s="307"/>
      <c r="I65" s="262">
        <f t="shared" si="0"/>
        <v>0</v>
      </c>
      <c r="J65" s="262">
        <f t="shared" si="0"/>
        <v>0</v>
      </c>
      <c r="K65" s="255" t="e">
        <f t="shared" si="2"/>
        <v>#DIV/0!</v>
      </c>
      <c r="L65" s="361" t="b">
        <f t="shared" si="1"/>
        <v>1</v>
      </c>
      <c r="M65" s="345"/>
      <c r="N65" s="345"/>
      <c r="O65" s="393"/>
      <c r="P65" s="345"/>
      <c r="Q65" s="345"/>
    </row>
    <row r="66" spans="1:17" s="21" customFormat="1" ht="45" hidden="1">
      <c r="A66" s="217" t="s">
        <v>161</v>
      </c>
      <c r="B66" s="394" t="s">
        <v>160</v>
      </c>
      <c r="C66" s="306"/>
      <c r="D66" s="306"/>
      <c r="E66" s="255" t="e">
        <f t="shared" si="4"/>
        <v>#DIV/0!</v>
      </c>
      <c r="F66" s="307"/>
      <c r="G66" s="307"/>
      <c r="H66" s="307"/>
      <c r="I66" s="262">
        <f t="shared" si="0"/>
        <v>0</v>
      </c>
      <c r="J66" s="262">
        <f t="shared" si="0"/>
        <v>0</v>
      </c>
      <c r="K66" s="255" t="e">
        <f t="shared" si="2"/>
        <v>#DIV/0!</v>
      </c>
      <c r="L66" s="361" t="b">
        <f t="shared" si="1"/>
        <v>1</v>
      </c>
      <c r="M66" s="345"/>
      <c r="N66" s="345"/>
      <c r="O66" s="393"/>
      <c r="P66" s="345"/>
      <c r="Q66" s="345"/>
    </row>
    <row r="67" spans="1:17" s="21" customFormat="1" ht="60" hidden="1">
      <c r="A67" s="440" t="s">
        <v>163</v>
      </c>
      <c r="B67" s="394" t="s">
        <v>162</v>
      </c>
      <c r="C67" s="306"/>
      <c r="D67" s="306"/>
      <c r="E67" s="255" t="e">
        <f t="shared" si="4"/>
        <v>#DIV/0!</v>
      </c>
      <c r="F67" s="307"/>
      <c r="G67" s="307"/>
      <c r="H67" s="307"/>
      <c r="I67" s="262">
        <f t="shared" si="0"/>
        <v>0</v>
      </c>
      <c r="J67" s="262">
        <f t="shared" si="0"/>
        <v>0</v>
      </c>
      <c r="K67" s="255" t="e">
        <f t="shared" si="2"/>
        <v>#DIV/0!</v>
      </c>
      <c r="L67" s="361" t="b">
        <f t="shared" si="1"/>
        <v>1</v>
      </c>
      <c r="M67" s="345"/>
      <c r="N67" s="345"/>
      <c r="O67" s="393"/>
      <c r="P67" s="345"/>
      <c r="Q67" s="345"/>
    </row>
    <row r="68" spans="1:17" s="21" customFormat="1" ht="30" hidden="1">
      <c r="A68" s="441" t="s">
        <v>165</v>
      </c>
      <c r="B68" s="394" t="s">
        <v>164</v>
      </c>
      <c r="C68" s="306"/>
      <c r="D68" s="306"/>
      <c r="E68" s="255" t="e">
        <f t="shared" si="4"/>
        <v>#DIV/0!</v>
      </c>
      <c r="F68" s="307"/>
      <c r="G68" s="307"/>
      <c r="H68" s="307"/>
      <c r="I68" s="262">
        <f t="shared" si="0"/>
        <v>0</v>
      </c>
      <c r="J68" s="262">
        <f t="shared" si="0"/>
        <v>0</v>
      </c>
      <c r="K68" s="255" t="e">
        <f t="shared" si="2"/>
        <v>#DIV/0!</v>
      </c>
      <c r="L68" s="361" t="b">
        <f t="shared" si="1"/>
        <v>1</v>
      </c>
      <c r="M68" s="345"/>
      <c r="N68" s="345"/>
      <c r="O68" s="393"/>
      <c r="P68" s="345"/>
      <c r="Q68" s="345"/>
    </row>
    <row r="69" spans="1:17" s="21" customFormat="1" ht="50.25" customHeight="1" hidden="1">
      <c r="A69" s="217" t="s">
        <v>166</v>
      </c>
      <c r="B69" s="389">
        <v>41034000</v>
      </c>
      <c r="C69" s="306"/>
      <c r="D69" s="306"/>
      <c r="E69" s="255" t="e">
        <f t="shared" si="4"/>
        <v>#DIV/0!</v>
      </c>
      <c r="F69" s="364"/>
      <c r="G69" s="307"/>
      <c r="H69" s="307" t="e">
        <f aca="true" t="shared" si="5" ref="H69:H76">G69/F69*100</f>
        <v>#DIV/0!</v>
      </c>
      <c r="I69" s="262">
        <f t="shared" si="0"/>
        <v>0</v>
      </c>
      <c r="J69" s="262">
        <f t="shared" si="0"/>
        <v>0</v>
      </c>
      <c r="K69" s="255" t="e">
        <f t="shared" si="2"/>
        <v>#DIV/0!</v>
      </c>
      <c r="L69" s="361" t="b">
        <f>D69+G69=J69</f>
        <v>1</v>
      </c>
      <c r="M69" s="345"/>
      <c r="N69" s="345"/>
      <c r="O69" s="390"/>
      <c r="P69" s="345"/>
      <c r="Q69" s="345"/>
    </row>
    <row r="70" spans="1:17" s="21" customFormat="1" ht="60" hidden="1">
      <c r="A70" s="217" t="s">
        <v>134</v>
      </c>
      <c r="B70" s="389">
        <v>41034100</v>
      </c>
      <c r="C70" s="306"/>
      <c r="D70" s="306"/>
      <c r="E70" s="255" t="e">
        <f t="shared" si="4"/>
        <v>#DIV/0!</v>
      </c>
      <c r="F70" s="307"/>
      <c r="G70" s="307"/>
      <c r="H70" s="307" t="e">
        <f t="shared" si="5"/>
        <v>#DIV/0!</v>
      </c>
      <c r="I70" s="262">
        <f t="shared" si="0"/>
        <v>0</v>
      </c>
      <c r="J70" s="262">
        <f t="shared" si="0"/>
        <v>0</v>
      </c>
      <c r="K70" s="255" t="e">
        <f t="shared" si="2"/>
        <v>#DIV/0!</v>
      </c>
      <c r="L70" s="361" t="b">
        <f t="shared" si="1"/>
        <v>1</v>
      </c>
      <c r="M70" s="345"/>
      <c r="N70" s="345"/>
      <c r="O70" s="390"/>
      <c r="P70" s="345"/>
      <c r="Q70" s="345"/>
    </row>
    <row r="71" spans="1:17" s="21" customFormat="1" ht="120">
      <c r="A71" s="217" t="s">
        <v>135</v>
      </c>
      <c r="B71" s="389">
        <v>41034300</v>
      </c>
      <c r="C71" s="306"/>
      <c r="D71" s="306"/>
      <c r="E71" s="255"/>
      <c r="F71" s="364">
        <v>7721800</v>
      </c>
      <c r="G71" s="364">
        <v>0</v>
      </c>
      <c r="H71" s="364">
        <f t="shared" si="5"/>
        <v>0</v>
      </c>
      <c r="I71" s="262">
        <f t="shared" si="0"/>
        <v>7721800</v>
      </c>
      <c r="J71" s="262">
        <f t="shared" si="0"/>
        <v>0</v>
      </c>
      <c r="K71" s="262">
        <f t="shared" si="2"/>
        <v>0</v>
      </c>
      <c r="L71" s="361" t="b">
        <f t="shared" si="1"/>
        <v>1</v>
      </c>
      <c r="M71" s="345"/>
      <c r="N71" s="345"/>
      <c r="O71" s="390"/>
      <c r="P71" s="345"/>
      <c r="Q71" s="345"/>
    </row>
    <row r="72" spans="1:17" s="21" customFormat="1" ht="90" hidden="1">
      <c r="A72" s="303" t="s">
        <v>168</v>
      </c>
      <c r="B72" s="389">
        <v>41034900</v>
      </c>
      <c r="C72" s="306"/>
      <c r="D72" s="306"/>
      <c r="E72" s="255"/>
      <c r="F72" s="364"/>
      <c r="G72" s="364"/>
      <c r="H72" s="307" t="e">
        <f t="shared" si="5"/>
        <v>#DIV/0!</v>
      </c>
      <c r="I72" s="262">
        <f t="shared" si="0"/>
        <v>0</v>
      </c>
      <c r="J72" s="262">
        <f t="shared" si="0"/>
        <v>0</v>
      </c>
      <c r="K72" s="255" t="e">
        <f t="shared" si="2"/>
        <v>#DIV/0!</v>
      </c>
      <c r="L72" s="361" t="b">
        <f t="shared" si="1"/>
        <v>1</v>
      </c>
      <c r="M72" s="345"/>
      <c r="N72" s="345"/>
      <c r="O72" s="390"/>
      <c r="P72" s="345"/>
      <c r="Q72" s="345"/>
    </row>
    <row r="73" spans="1:17" s="21" customFormat="1" ht="30" hidden="1">
      <c r="A73" s="390" t="s">
        <v>93</v>
      </c>
      <c r="B73" s="389">
        <v>41034500</v>
      </c>
      <c r="C73" s="306"/>
      <c r="D73" s="306"/>
      <c r="E73" s="255" t="e">
        <f t="shared" si="4"/>
        <v>#DIV/0!</v>
      </c>
      <c r="F73" s="307"/>
      <c r="G73" s="307"/>
      <c r="H73" s="307" t="e">
        <f t="shared" si="5"/>
        <v>#DIV/0!</v>
      </c>
      <c r="I73" s="262">
        <f t="shared" si="0"/>
        <v>0</v>
      </c>
      <c r="J73" s="262">
        <f t="shared" si="0"/>
        <v>0</v>
      </c>
      <c r="K73" s="255" t="e">
        <f t="shared" si="2"/>
        <v>#DIV/0!</v>
      </c>
      <c r="L73" s="361" t="b">
        <f t="shared" si="1"/>
        <v>1</v>
      </c>
      <c r="M73" s="345"/>
      <c r="N73" s="345"/>
      <c r="O73" s="390"/>
      <c r="P73" s="345"/>
      <c r="Q73" s="345"/>
    </row>
    <row r="74" spans="1:17" s="52" customFormat="1" ht="63" customHeight="1" hidden="1">
      <c r="A74" s="390" t="s">
        <v>84</v>
      </c>
      <c r="B74" s="389">
        <v>41034700</v>
      </c>
      <c r="C74" s="262"/>
      <c r="D74" s="262"/>
      <c r="E74" s="255" t="e">
        <f t="shared" si="4"/>
        <v>#DIV/0!</v>
      </c>
      <c r="F74" s="262"/>
      <c r="G74" s="262"/>
      <c r="H74" s="307" t="e">
        <f t="shared" si="5"/>
        <v>#DIV/0!</v>
      </c>
      <c r="I74" s="262">
        <f t="shared" si="0"/>
        <v>0</v>
      </c>
      <c r="J74" s="262">
        <f t="shared" si="0"/>
        <v>0</v>
      </c>
      <c r="K74" s="255" t="e">
        <f t="shared" si="2"/>
        <v>#DIV/0!</v>
      </c>
      <c r="L74" s="361" t="b">
        <f t="shared" si="1"/>
        <v>1</v>
      </c>
      <c r="M74" s="326"/>
      <c r="N74" s="326"/>
      <c r="O74" s="390"/>
      <c r="P74" s="326"/>
      <c r="Q74" s="326"/>
    </row>
    <row r="75" spans="1:17" s="52" customFormat="1" ht="60" hidden="1">
      <c r="A75" s="390" t="s">
        <v>102</v>
      </c>
      <c r="B75" s="389">
        <v>41034800</v>
      </c>
      <c r="C75" s="262"/>
      <c r="D75" s="262"/>
      <c r="E75" s="255" t="e">
        <f t="shared" si="4"/>
        <v>#DIV/0!</v>
      </c>
      <c r="F75" s="262"/>
      <c r="G75" s="262"/>
      <c r="H75" s="307" t="e">
        <f t="shared" si="5"/>
        <v>#DIV/0!</v>
      </c>
      <c r="I75" s="262">
        <f t="shared" si="0"/>
        <v>0</v>
      </c>
      <c r="J75" s="262">
        <f t="shared" si="0"/>
        <v>0</v>
      </c>
      <c r="K75" s="255" t="e">
        <f t="shared" si="2"/>
        <v>#DIV/0!</v>
      </c>
      <c r="L75" s="361" t="b">
        <f t="shared" si="1"/>
        <v>1</v>
      </c>
      <c r="M75" s="326"/>
      <c r="N75" s="326"/>
      <c r="O75" s="395"/>
      <c r="P75" s="326"/>
      <c r="Q75" s="326"/>
    </row>
    <row r="76" spans="1:17" s="52" customFormat="1" ht="15">
      <c r="A76" s="390" t="s">
        <v>103</v>
      </c>
      <c r="B76" s="389">
        <v>41035000</v>
      </c>
      <c r="C76" s="262">
        <v>3894700</v>
      </c>
      <c r="D76" s="262">
        <v>593574</v>
      </c>
      <c r="E76" s="255">
        <f t="shared" si="4"/>
        <v>15.240557680951037</v>
      </c>
      <c r="F76" s="262">
        <v>414800</v>
      </c>
      <c r="G76" s="262">
        <v>414748</v>
      </c>
      <c r="H76" s="364">
        <f t="shared" si="5"/>
        <v>99.98746383799421</v>
      </c>
      <c r="I76" s="262">
        <f t="shared" si="0"/>
        <v>4309500</v>
      </c>
      <c r="J76" s="262">
        <f t="shared" si="0"/>
        <v>1008322</v>
      </c>
      <c r="K76" s="255">
        <f t="shared" si="2"/>
        <v>23.397656340642765</v>
      </c>
      <c r="L76" s="361" t="b">
        <f t="shared" si="1"/>
        <v>1</v>
      </c>
      <c r="M76" s="326"/>
      <c r="N76" s="326"/>
      <c r="O76" s="395"/>
      <c r="P76" s="326"/>
      <c r="Q76" s="326"/>
    </row>
    <row r="77" spans="1:17" s="52" customFormat="1" ht="60" hidden="1">
      <c r="A77" s="390" t="s">
        <v>182</v>
      </c>
      <c r="B77" s="389">
        <v>41035200</v>
      </c>
      <c r="C77" s="262"/>
      <c r="D77" s="262"/>
      <c r="E77" s="255" t="e">
        <f t="shared" si="4"/>
        <v>#DIV/0!</v>
      </c>
      <c r="F77" s="262"/>
      <c r="G77" s="262"/>
      <c r="H77" s="307"/>
      <c r="I77" s="262">
        <f t="shared" si="0"/>
        <v>0</v>
      </c>
      <c r="J77" s="262">
        <f>D77+G77</f>
        <v>0</v>
      </c>
      <c r="K77" s="255" t="e">
        <f>J77/I77*100</f>
        <v>#DIV/0!</v>
      </c>
      <c r="L77" s="361"/>
      <c r="M77" s="326"/>
      <c r="N77" s="326"/>
      <c r="O77" s="395"/>
      <c r="P77" s="326"/>
      <c r="Q77" s="326"/>
    </row>
    <row r="78" spans="1:17" s="52" customFormat="1" ht="94.5" customHeight="1">
      <c r="A78" s="217" t="s">
        <v>178</v>
      </c>
      <c r="B78" s="389">
        <v>41035800</v>
      </c>
      <c r="C78" s="262">
        <v>8777626</v>
      </c>
      <c r="D78" s="262">
        <v>3968414</v>
      </c>
      <c r="E78" s="255">
        <f t="shared" si="4"/>
        <v>45.21056148894929</v>
      </c>
      <c r="F78" s="262"/>
      <c r="G78" s="262"/>
      <c r="H78" s="307"/>
      <c r="I78" s="262">
        <f t="shared" si="0"/>
        <v>8777626</v>
      </c>
      <c r="J78" s="262">
        <f t="shared" si="0"/>
        <v>3968414</v>
      </c>
      <c r="K78" s="255">
        <f aca="true" t="shared" si="6" ref="K78:K88">J78/I78*100</f>
        <v>45.21056148894929</v>
      </c>
      <c r="L78" s="361" t="b">
        <f t="shared" si="1"/>
        <v>1</v>
      </c>
      <c r="M78" s="326"/>
      <c r="N78" s="326"/>
      <c r="O78" s="395"/>
      <c r="P78" s="326"/>
      <c r="Q78" s="326"/>
    </row>
    <row r="79" spans="1:17" s="52" customFormat="1" ht="60" hidden="1">
      <c r="A79" s="217" t="s">
        <v>136</v>
      </c>
      <c r="B79" s="389">
        <v>41036000</v>
      </c>
      <c r="C79" s="262"/>
      <c r="D79" s="262"/>
      <c r="E79" s="255" t="e">
        <f t="shared" si="4"/>
        <v>#DIV/0!</v>
      </c>
      <c r="F79" s="262"/>
      <c r="G79" s="262"/>
      <c r="H79" s="307" t="e">
        <f>G79/F79*100</f>
        <v>#DIV/0!</v>
      </c>
      <c r="I79" s="262">
        <f t="shared" si="0"/>
        <v>0</v>
      </c>
      <c r="J79" s="262">
        <f t="shared" si="0"/>
        <v>0</v>
      </c>
      <c r="K79" s="255" t="e">
        <f t="shared" si="6"/>
        <v>#DIV/0!</v>
      </c>
      <c r="L79" s="361" t="b">
        <f t="shared" si="1"/>
        <v>1</v>
      </c>
      <c r="M79" s="326"/>
      <c r="N79" s="326"/>
      <c r="O79" s="395"/>
      <c r="P79" s="326"/>
      <c r="Q79" s="326"/>
    </row>
    <row r="80" spans="1:17" s="52" customFormat="1" ht="45" hidden="1">
      <c r="A80" s="217" t="s">
        <v>137</v>
      </c>
      <c r="B80" s="389">
        <v>41036200</v>
      </c>
      <c r="C80" s="262"/>
      <c r="D80" s="262"/>
      <c r="E80" s="255" t="e">
        <f t="shared" si="4"/>
        <v>#DIV/0!</v>
      </c>
      <c r="F80" s="262"/>
      <c r="G80" s="262"/>
      <c r="H80" s="307"/>
      <c r="I80" s="262">
        <f t="shared" si="0"/>
        <v>0</v>
      </c>
      <c r="J80" s="262">
        <f t="shared" si="0"/>
        <v>0</v>
      </c>
      <c r="K80" s="255" t="e">
        <f t="shared" si="6"/>
        <v>#DIV/0!</v>
      </c>
      <c r="L80" s="361" t="b">
        <f aca="true" t="shared" si="7" ref="L80:L93">D80+G80=J80</f>
        <v>1</v>
      </c>
      <c r="M80" s="326"/>
      <c r="N80" s="326"/>
      <c r="O80" s="395"/>
      <c r="P80" s="326"/>
      <c r="Q80" s="326"/>
    </row>
    <row r="81" spans="1:17" s="52" customFormat="1" ht="60.75" customHeight="1">
      <c r="A81" s="217" t="s">
        <v>191</v>
      </c>
      <c r="B81" s="389">
        <v>41036300</v>
      </c>
      <c r="C81" s="262">
        <v>300000</v>
      </c>
      <c r="D81" s="262">
        <v>60000</v>
      </c>
      <c r="E81" s="255">
        <f t="shared" si="4"/>
        <v>20</v>
      </c>
      <c r="F81" s="262"/>
      <c r="G81" s="262"/>
      <c r="H81" s="307"/>
      <c r="I81" s="262">
        <f t="shared" si="0"/>
        <v>300000</v>
      </c>
      <c r="J81" s="262">
        <f t="shared" si="0"/>
        <v>60000</v>
      </c>
      <c r="K81" s="255">
        <f t="shared" si="6"/>
        <v>20</v>
      </c>
      <c r="L81" s="361" t="b">
        <f t="shared" si="7"/>
        <v>1</v>
      </c>
      <c r="M81" s="326"/>
      <c r="N81" s="326"/>
      <c r="O81" s="395"/>
      <c r="P81" s="326"/>
      <c r="Q81" s="326"/>
    </row>
    <row r="82" spans="1:17" s="52" customFormat="1" ht="125.25" customHeight="1">
      <c r="A82" s="440" t="s">
        <v>184</v>
      </c>
      <c r="B82" s="389">
        <v>41036600</v>
      </c>
      <c r="C82" s="262"/>
      <c r="D82" s="262"/>
      <c r="E82" s="255"/>
      <c r="F82" s="262">
        <v>245000000</v>
      </c>
      <c r="G82" s="262">
        <v>3436703</v>
      </c>
      <c r="H82" s="307">
        <f>G82/F82*100</f>
        <v>1.4027359183673471</v>
      </c>
      <c r="I82" s="262">
        <f t="shared" si="0"/>
        <v>245000000</v>
      </c>
      <c r="J82" s="262">
        <f t="shared" si="0"/>
        <v>3436703</v>
      </c>
      <c r="K82" s="255">
        <f t="shared" si="6"/>
        <v>1.4027359183673471</v>
      </c>
      <c r="L82" s="361" t="b">
        <f t="shared" si="7"/>
        <v>1</v>
      </c>
      <c r="M82" s="326"/>
      <c r="N82" s="326"/>
      <c r="O82" s="395"/>
      <c r="P82" s="326"/>
      <c r="Q82" s="326"/>
    </row>
    <row r="83" spans="1:17" s="52" customFormat="1" ht="60">
      <c r="A83" s="217" t="s">
        <v>138</v>
      </c>
      <c r="B83" s="389">
        <v>41037000</v>
      </c>
      <c r="C83" s="262">
        <v>345000</v>
      </c>
      <c r="D83" s="262">
        <v>370590</v>
      </c>
      <c r="E83" s="255">
        <f t="shared" si="4"/>
        <v>107.41739130434782</v>
      </c>
      <c r="F83" s="262"/>
      <c r="G83" s="262"/>
      <c r="H83" s="307"/>
      <c r="I83" s="262">
        <f t="shared" si="0"/>
        <v>345000</v>
      </c>
      <c r="J83" s="262">
        <f t="shared" si="0"/>
        <v>370590</v>
      </c>
      <c r="K83" s="255">
        <f t="shared" si="6"/>
        <v>107.41739130434782</v>
      </c>
      <c r="L83" s="361" t="b">
        <f t="shared" si="7"/>
        <v>1</v>
      </c>
      <c r="M83" s="326"/>
      <c r="N83" s="326"/>
      <c r="O83" s="395"/>
      <c r="P83" s="326"/>
      <c r="Q83" s="326"/>
    </row>
    <row r="84" spans="1:17" s="52" customFormat="1" ht="45" hidden="1">
      <c r="A84" s="217" t="s">
        <v>139</v>
      </c>
      <c r="B84" s="389">
        <v>41037100</v>
      </c>
      <c r="C84" s="262"/>
      <c r="D84" s="262"/>
      <c r="E84" s="255" t="e">
        <f t="shared" si="4"/>
        <v>#DIV/0!</v>
      </c>
      <c r="F84" s="262"/>
      <c r="G84" s="262"/>
      <c r="H84" s="307" t="e">
        <f>G84/F84*100</f>
        <v>#DIV/0!</v>
      </c>
      <c r="I84" s="262">
        <f t="shared" si="0"/>
        <v>0</v>
      </c>
      <c r="J84" s="262">
        <f t="shared" si="0"/>
        <v>0</v>
      </c>
      <c r="K84" s="255" t="e">
        <f t="shared" si="6"/>
        <v>#DIV/0!</v>
      </c>
      <c r="L84" s="361" t="b">
        <f t="shared" si="7"/>
        <v>1</v>
      </c>
      <c r="M84" s="326"/>
      <c r="N84" s="326"/>
      <c r="O84" s="395"/>
      <c r="P84" s="326"/>
      <c r="Q84" s="326"/>
    </row>
    <row r="85" spans="1:17" s="52" customFormat="1" ht="60" hidden="1">
      <c r="A85" s="217" t="s">
        <v>140</v>
      </c>
      <c r="B85" s="389">
        <v>41037900</v>
      </c>
      <c r="C85" s="262"/>
      <c r="D85" s="262"/>
      <c r="E85" s="255" t="e">
        <f t="shared" si="4"/>
        <v>#DIV/0!</v>
      </c>
      <c r="F85" s="262"/>
      <c r="G85" s="262"/>
      <c r="H85" s="307" t="e">
        <f>G85/F85*100</f>
        <v>#DIV/0!</v>
      </c>
      <c r="I85" s="262">
        <f t="shared" si="0"/>
        <v>0</v>
      </c>
      <c r="J85" s="262">
        <f t="shared" si="0"/>
        <v>0</v>
      </c>
      <c r="K85" s="255" t="e">
        <f t="shared" si="6"/>
        <v>#DIV/0!</v>
      </c>
      <c r="L85" s="361" t="b">
        <f t="shared" si="7"/>
        <v>1</v>
      </c>
      <c r="M85" s="326"/>
      <c r="N85" s="326"/>
      <c r="O85" s="395"/>
      <c r="P85" s="326"/>
      <c r="Q85" s="326"/>
    </row>
    <row r="86" spans="1:17" s="52" customFormat="1" ht="60" hidden="1">
      <c r="A86" s="217" t="s">
        <v>141</v>
      </c>
      <c r="B86" s="396">
        <v>41038000</v>
      </c>
      <c r="C86" s="262"/>
      <c r="D86" s="262"/>
      <c r="E86" s="255" t="e">
        <f t="shared" si="4"/>
        <v>#DIV/0!</v>
      </c>
      <c r="F86" s="262"/>
      <c r="G86" s="262"/>
      <c r="H86" s="307"/>
      <c r="I86" s="262">
        <f t="shared" si="0"/>
        <v>0</v>
      </c>
      <c r="J86" s="262">
        <f t="shared" si="0"/>
        <v>0</v>
      </c>
      <c r="K86" s="255" t="e">
        <f t="shared" si="6"/>
        <v>#DIV/0!</v>
      </c>
      <c r="L86" s="361" t="b">
        <f t="shared" si="7"/>
        <v>1</v>
      </c>
      <c r="M86" s="326"/>
      <c r="N86" s="326"/>
      <c r="O86" s="395"/>
      <c r="P86" s="326"/>
      <c r="Q86" s="326"/>
    </row>
    <row r="87" spans="1:17" s="52" customFormat="1" ht="29.25" thickBot="1">
      <c r="A87" s="442" t="s">
        <v>85</v>
      </c>
      <c r="B87" s="397">
        <v>43010000</v>
      </c>
      <c r="C87" s="359"/>
      <c r="D87" s="359"/>
      <c r="E87" s="255"/>
      <c r="F87" s="359">
        <v>278153669</v>
      </c>
      <c r="G87" s="359">
        <v>58057084</v>
      </c>
      <c r="H87" s="360">
        <f>G87/F87*100</f>
        <v>20.87230566065264</v>
      </c>
      <c r="I87" s="359">
        <f t="shared" si="0"/>
        <v>278153669</v>
      </c>
      <c r="J87" s="359">
        <f t="shared" si="0"/>
        <v>58057084</v>
      </c>
      <c r="K87" s="360">
        <f t="shared" si="6"/>
        <v>20.87230566065264</v>
      </c>
      <c r="L87" s="361" t="b">
        <f t="shared" si="7"/>
        <v>1</v>
      </c>
      <c r="M87" s="326"/>
      <c r="N87" s="326"/>
      <c r="O87" s="398"/>
      <c r="P87" s="326"/>
      <c r="Q87" s="326"/>
    </row>
    <row r="88" spans="1:13" s="56" customFormat="1" ht="24" customHeight="1" thickBot="1">
      <c r="A88" s="443" t="s">
        <v>36</v>
      </c>
      <c r="B88" s="458">
        <v>900103</v>
      </c>
      <c r="C88" s="459">
        <f>C42+C43</f>
        <v>3680757226</v>
      </c>
      <c r="D88" s="459">
        <f aca="true" t="shared" si="8" ref="D88:J88">D42+D43</f>
        <v>1742399140.6</v>
      </c>
      <c r="E88" s="461">
        <f t="shared" si="4"/>
        <v>47.33806207842516</v>
      </c>
      <c r="F88" s="459">
        <f t="shared" si="8"/>
        <v>1193599374</v>
      </c>
      <c r="G88" s="459">
        <f t="shared" si="8"/>
        <v>436400912</v>
      </c>
      <c r="H88" s="461">
        <f>G88/F88*100</f>
        <v>36.5617577812168</v>
      </c>
      <c r="I88" s="459">
        <f>I42+I43</f>
        <v>4874356600</v>
      </c>
      <c r="J88" s="459">
        <f t="shared" si="8"/>
        <v>2178800052.6</v>
      </c>
      <c r="K88" s="460">
        <f t="shared" si="6"/>
        <v>44.699233794261175</v>
      </c>
      <c r="L88" s="462" t="b">
        <f t="shared" si="7"/>
        <v>1</v>
      </c>
      <c r="M88" s="463"/>
    </row>
    <row r="89" spans="1:17" s="69" customFormat="1" ht="14.25" hidden="1">
      <c r="A89" s="444"/>
      <c r="B89" s="400"/>
      <c r="C89" s="401"/>
      <c r="D89" s="401"/>
      <c r="E89" s="401"/>
      <c r="F89" s="401"/>
      <c r="G89" s="401"/>
      <c r="H89" s="401"/>
      <c r="I89" s="401"/>
      <c r="J89" s="401"/>
      <c r="K89" s="402"/>
      <c r="L89" s="361" t="b">
        <f t="shared" si="7"/>
        <v>1</v>
      </c>
      <c r="M89" s="403"/>
      <c r="N89" s="403"/>
      <c r="O89" s="403"/>
      <c r="P89" s="403"/>
      <c r="Q89" s="403"/>
    </row>
    <row r="90" spans="1:17" s="52" customFormat="1" ht="18.75" customHeight="1" hidden="1">
      <c r="A90" s="479"/>
      <c r="B90" s="404"/>
      <c r="C90" s="481" t="s">
        <v>1</v>
      </c>
      <c r="D90" s="481"/>
      <c r="E90" s="481"/>
      <c r="F90" s="482" t="s">
        <v>66</v>
      </c>
      <c r="G90" s="483"/>
      <c r="H90" s="484"/>
      <c r="I90" s="485" t="s">
        <v>2</v>
      </c>
      <c r="J90" s="485"/>
      <c r="K90" s="485"/>
      <c r="L90" s="361" t="b">
        <f t="shared" si="7"/>
        <v>1</v>
      </c>
      <c r="M90" s="326"/>
      <c r="N90" s="326"/>
      <c r="O90" s="326"/>
      <c r="P90" s="326"/>
      <c r="Q90" s="326"/>
    </row>
    <row r="91" spans="1:17" s="52" customFormat="1" ht="15" hidden="1">
      <c r="A91" s="480"/>
      <c r="B91" s="404" t="s">
        <v>3</v>
      </c>
      <c r="C91" s="405" t="s">
        <v>4</v>
      </c>
      <c r="D91" s="406" t="s">
        <v>5</v>
      </c>
      <c r="E91" s="406" t="s">
        <v>6</v>
      </c>
      <c r="F91" s="406" t="s">
        <v>4</v>
      </c>
      <c r="G91" s="406" t="s">
        <v>5</v>
      </c>
      <c r="H91" s="406" t="s">
        <v>6</v>
      </c>
      <c r="I91" s="406" t="s">
        <v>4</v>
      </c>
      <c r="J91" s="406" t="s">
        <v>5</v>
      </c>
      <c r="K91" s="407" t="s">
        <v>6</v>
      </c>
      <c r="L91" s="361" t="e">
        <f t="shared" si="7"/>
        <v>#VALUE!</v>
      </c>
      <c r="M91" s="326"/>
      <c r="N91" s="326"/>
      <c r="O91" s="326"/>
      <c r="P91" s="326"/>
      <c r="Q91" s="326"/>
    </row>
    <row r="92" spans="1:17" s="21" customFormat="1" ht="15" customHeight="1" hidden="1">
      <c r="A92" s="480"/>
      <c r="B92" s="408" t="s">
        <v>7</v>
      </c>
      <c r="C92" s="409" t="s">
        <v>8</v>
      </c>
      <c r="D92" s="410"/>
      <c r="E92" s="410" t="s">
        <v>9</v>
      </c>
      <c r="F92" s="410" t="s">
        <v>10</v>
      </c>
      <c r="G92" s="410"/>
      <c r="H92" s="410" t="s">
        <v>9</v>
      </c>
      <c r="I92" s="410" t="s">
        <v>8</v>
      </c>
      <c r="J92" s="410"/>
      <c r="K92" s="411" t="s">
        <v>9</v>
      </c>
      <c r="L92" s="361" t="b">
        <f t="shared" si="7"/>
        <v>1</v>
      </c>
      <c r="M92" s="345"/>
      <c r="N92" s="345"/>
      <c r="O92" s="345"/>
      <c r="P92" s="345"/>
      <c r="Q92" s="345"/>
    </row>
    <row r="93" spans="1:17" s="21" customFormat="1" ht="13.5" customHeight="1" hidden="1">
      <c r="A93" s="480"/>
      <c r="B93" s="412" t="s">
        <v>72</v>
      </c>
      <c r="C93" s="413" t="s">
        <v>10</v>
      </c>
      <c r="D93" s="414"/>
      <c r="E93" s="414"/>
      <c r="F93" s="414"/>
      <c r="G93" s="414"/>
      <c r="H93" s="414"/>
      <c r="I93" s="414" t="s">
        <v>10</v>
      </c>
      <c r="J93" s="414"/>
      <c r="K93" s="415"/>
      <c r="L93" s="361" t="b">
        <f t="shared" si="7"/>
        <v>1</v>
      </c>
      <c r="M93" s="345"/>
      <c r="N93" s="345"/>
      <c r="O93" s="345"/>
      <c r="P93" s="345"/>
      <c r="Q93" s="345"/>
    </row>
    <row r="94" spans="1:17" s="35" customFormat="1" ht="15">
      <c r="A94" s="445" t="s">
        <v>37</v>
      </c>
      <c r="B94" s="416"/>
      <c r="C94" s="417"/>
      <c r="D94" s="417"/>
      <c r="E94" s="417"/>
      <c r="F94" s="417"/>
      <c r="G94" s="417"/>
      <c r="H94" s="417"/>
      <c r="I94" s="417"/>
      <c r="J94" s="417"/>
      <c r="K94" s="418"/>
      <c r="L94" s="428">
        <f>L95/D125*100</f>
        <v>97.08013205631894</v>
      </c>
      <c r="M94" s="377"/>
      <c r="N94" s="377"/>
      <c r="O94" s="377"/>
      <c r="P94" s="377"/>
      <c r="Q94" s="377"/>
    </row>
    <row r="95" spans="1:17" s="21" customFormat="1" ht="15">
      <c r="A95" s="435" t="s">
        <v>38</v>
      </c>
      <c r="B95" s="419" t="s">
        <v>71</v>
      </c>
      <c r="C95" s="420">
        <v>17078900</v>
      </c>
      <c r="D95" s="306">
        <v>4984467</v>
      </c>
      <c r="E95" s="307">
        <f aca="true" t="shared" si="9" ref="E95:E106">D95/C95*100</f>
        <v>29.184941653150965</v>
      </c>
      <c r="F95" s="364">
        <v>150000</v>
      </c>
      <c r="G95" s="364">
        <v>71466</v>
      </c>
      <c r="H95" s="307">
        <f>G95/F95*100</f>
        <v>47.644</v>
      </c>
      <c r="I95" s="364">
        <f>C95+F95</f>
        <v>17228900</v>
      </c>
      <c r="J95" s="364">
        <f>D95+G95</f>
        <v>5055933</v>
      </c>
      <c r="K95" s="307">
        <f aca="true" t="shared" si="10" ref="K95:K104">J95/I95*100</f>
        <v>29.345651782760363</v>
      </c>
      <c r="L95" s="421">
        <f>D97+D98+D99+D101+D103</f>
        <v>752170718</v>
      </c>
      <c r="M95" s="345" t="s">
        <v>203</v>
      </c>
      <c r="O95" s="421" t="s">
        <v>175</v>
      </c>
      <c r="P95" s="421" t="s">
        <v>174</v>
      </c>
      <c r="Q95" s="345"/>
    </row>
    <row r="96" spans="1:17" s="21" customFormat="1" ht="15" hidden="1">
      <c r="A96" s="435" t="s">
        <v>39</v>
      </c>
      <c r="B96" s="419" t="s">
        <v>67</v>
      </c>
      <c r="C96" s="420"/>
      <c r="D96" s="306"/>
      <c r="E96" s="307" t="e">
        <f t="shared" si="9"/>
        <v>#DIV/0!</v>
      </c>
      <c r="F96" s="364"/>
      <c r="G96" s="364"/>
      <c r="H96" s="307"/>
      <c r="I96" s="364">
        <f aca="true" t="shared" si="11" ref="I96:J157">C96+F96</f>
        <v>0</v>
      </c>
      <c r="J96" s="364">
        <f t="shared" si="11"/>
        <v>0</v>
      </c>
      <c r="K96" s="307" t="e">
        <f t="shared" si="10"/>
        <v>#DIV/0!</v>
      </c>
      <c r="L96" s="345"/>
      <c r="M96" s="345"/>
      <c r="N96" s="345"/>
      <c r="O96" s="345"/>
      <c r="P96" s="345"/>
      <c r="Q96" s="345"/>
    </row>
    <row r="97" spans="1:17" s="21" customFormat="1" ht="15">
      <c r="A97" s="435" t="s">
        <v>40</v>
      </c>
      <c r="B97" s="419" t="s">
        <v>68</v>
      </c>
      <c r="C97" s="420">
        <v>468497800</v>
      </c>
      <c r="D97" s="306">
        <v>213886401</v>
      </c>
      <c r="E97" s="307">
        <f t="shared" si="9"/>
        <v>45.65366176746187</v>
      </c>
      <c r="F97" s="364">
        <v>10163500</v>
      </c>
      <c r="G97" s="364">
        <v>7620263</v>
      </c>
      <c r="H97" s="307">
        <f>G97/F97*100</f>
        <v>74.97675997441826</v>
      </c>
      <c r="I97" s="364">
        <f t="shared" si="11"/>
        <v>478661300</v>
      </c>
      <c r="J97" s="364">
        <f t="shared" si="11"/>
        <v>221506664</v>
      </c>
      <c r="K97" s="307">
        <f t="shared" si="10"/>
        <v>46.276284295387995</v>
      </c>
      <c r="L97" s="428">
        <f>D97/D125*100</f>
        <v>27.605594790158776</v>
      </c>
      <c r="M97" s="345"/>
      <c r="N97" s="345">
        <f>M97/D97</f>
        <v>0</v>
      </c>
      <c r="O97" s="345">
        <f>63606306+22744081</f>
        <v>86350387</v>
      </c>
      <c r="P97" s="345">
        <f>52881139+19304693</f>
        <v>72185832</v>
      </c>
      <c r="Q97" s="345">
        <f>O97-P97</f>
        <v>14164555</v>
      </c>
    </row>
    <row r="98" spans="1:17" s="21" customFormat="1" ht="15">
      <c r="A98" s="435" t="s">
        <v>41</v>
      </c>
      <c r="B98" s="419" t="s">
        <v>69</v>
      </c>
      <c r="C98" s="306">
        <v>831620100</v>
      </c>
      <c r="D98" s="306">
        <v>396865327</v>
      </c>
      <c r="E98" s="307">
        <f t="shared" si="9"/>
        <v>47.72194984224167</v>
      </c>
      <c r="F98" s="364">
        <v>25393400</v>
      </c>
      <c r="G98" s="364">
        <v>41533107</v>
      </c>
      <c r="H98" s="307">
        <f>G98/F98*100</f>
        <v>163.55866878795277</v>
      </c>
      <c r="I98" s="364">
        <f t="shared" si="11"/>
        <v>857013500</v>
      </c>
      <c r="J98" s="364">
        <f t="shared" si="11"/>
        <v>438398434</v>
      </c>
      <c r="K98" s="307">
        <f t="shared" si="10"/>
        <v>51.15420398861862</v>
      </c>
      <c r="L98" s="428">
        <f>D98/D125*100</f>
        <v>51.222066256684826</v>
      </c>
      <c r="M98" s="345"/>
      <c r="N98" s="345">
        <f>M98/D98</f>
        <v>0</v>
      </c>
      <c r="O98" s="345"/>
      <c r="P98" s="345"/>
      <c r="Q98" s="345">
        <f>O97/P97</f>
        <v>1.1962234777594585</v>
      </c>
    </row>
    <row r="99" spans="1:17" s="21" customFormat="1" ht="15">
      <c r="A99" s="435" t="s">
        <v>42</v>
      </c>
      <c r="B99" s="419" t="s">
        <v>70</v>
      </c>
      <c r="C99" s="306">
        <v>192147500</v>
      </c>
      <c r="D99" s="306">
        <v>76294252</v>
      </c>
      <c r="E99" s="307">
        <f t="shared" si="9"/>
        <v>39.706086209812774</v>
      </c>
      <c r="F99" s="364">
        <v>31816800</v>
      </c>
      <c r="G99" s="364">
        <v>14409642</v>
      </c>
      <c r="H99" s="307">
        <f>G99/F99*100</f>
        <v>45.2894131402278</v>
      </c>
      <c r="I99" s="364">
        <f t="shared" si="11"/>
        <v>223964300</v>
      </c>
      <c r="J99" s="364">
        <f t="shared" si="11"/>
        <v>90703894</v>
      </c>
      <c r="K99" s="307">
        <f t="shared" si="10"/>
        <v>40.499264391691</v>
      </c>
      <c r="L99" s="428">
        <f>D99/D125*100</f>
        <v>9.847041212920596</v>
      </c>
      <c r="M99" s="345"/>
      <c r="N99" s="345">
        <f>M99/D99</f>
        <v>0</v>
      </c>
      <c r="O99" s="345"/>
      <c r="P99" s="345"/>
      <c r="Q99" s="345"/>
    </row>
    <row r="100" spans="1:17" s="21" customFormat="1" ht="15">
      <c r="A100" s="435" t="s">
        <v>43</v>
      </c>
      <c r="B100" s="422">
        <v>100000</v>
      </c>
      <c r="C100" s="306">
        <v>5261800</v>
      </c>
      <c r="D100" s="306">
        <v>4870790</v>
      </c>
      <c r="E100" s="307">
        <f t="shared" si="9"/>
        <v>92.56889277433578</v>
      </c>
      <c r="F100" s="364">
        <v>85750000</v>
      </c>
      <c r="G100" s="364">
        <v>0</v>
      </c>
      <c r="H100" s="364">
        <f>G100/F100*100</f>
        <v>0</v>
      </c>
      <c r="I100" s="364">
        <f t="shared" si="11"/>
        <v>91011800</v>
      </c>
      <c r="J100" s="364">
        <f t="shared" si="11"/>
        <v>4870790</v>
      </c>
      <c r="K100" s="307">
        <f t="shared" si="10"/>
        <v>5.351822510927154</v>
      </c>
      <c r="L100" s="428"/>
      <c r="M100" s="345"/>
      <c r="N100" s="345">
        <f>M100/D100</f>
        <v>0</v>
      </c>
      <c r="O100" s="345"/>
      <c r="P100" s="345"/>
      <c r="Q100" s="345"/>
    </row>
    <row r="101" spans="1:17" s="21" customFormat="1" ht="15">
      <c r="A101" s="435" t="s">
        <v>44</v>
      </c>
      <c r="B101" s="422">
        <v>110000</v>
      </c>
      <c r="C101" s="306">
        <v>97911200</v>
      </c>
      <c r="D101" s="306">
        <v>46165657</v>
      </c>
      <c r="E101" s="307">
        <f t="shared" si="9"/>
        <v>47.15053742574904</v>
      </c>
      <c r="F101" s="364">
        <v>1331400</v>
      </c>
      <c r="G101" s="364">
        <v>673341</v>
      </c>
      <c r="H101" s="307">
        <f>G101/F101*100</f>
        <v>50.57390716538982</v>
      </c>
      <c r="I101" s="364">
        <f t="shared" si="11"/>
        <v>99242600</v>
      </c>
      <c r="J101" s="364">
        <f t="shared" si="11"/>
        <v>46838998</v>
      </c>
      <c r="K101" s="307">
        <f t="shared" si="10"/>
        <v>47.196464018475936</v>
      </c>
      <c r="L101" s="428">
        <f>D101/D125*100</f>
        <v>5.9584452980882</v>
      </c>
      <c r="M101" s="345"/>
      <c r="N101" s="345">
        <f>M101/D101</f>
        <v>0</v>
      </c>
      <c r="O101" s="345"/>
      <c r="P101" s="345"/>
      <c r="Q101" s="345"/>
    </row>
    <row r="102" spans="1:17" s="21" customFormat="1" ht="15.75" customHeight="1">
      <c r="A102" s="435" t="s">
        <v>45</v>
      </c>
      <c r="B102" s="422">
        <v>120000</v>
      </c>
      <c r="C102" s="306">
        <v>6829400</v>
      </c>
      <c r="D102" s="306">
        <v>965998</v>
      </c>
      <c r="E102" s="307">
        <f t="shared" si="9"/>
        <v>14.1446979236829</v>
      </c>
      <c r="F102" s="364"/>
      <c r="G102" s="364"/>
      <c r="H102" s="307"/>
      <c r="I102" s="364">
        <f t="shared" si="11"/>
        <v>6829400</v>
      </c>
      <c r="J102" s="364">
        <f t="shared" si="11"/>
        <v>965998</v>
      </c>
      <c r="K102" s="307">
        <f t="shared" si="10"/>
        <v>14.1446979236829</v>
      </c>
      <c r="L102" s="428"/>
      <c r="M102" s="345"/>
      <c r="N102" s="345"/>
      <c r="O102" s="345"/>
      <c r="P102" s="345"/>
      <c r="Q102" s="345"/>
    </row>
    <row r="103" spans="1:17" s="21" customFormat="1" ht="15">
      <c r="A103" s="435" t="s">
        <v>46</v>
      </c>
      <c r="B103" s="422">
        <v>130000</v>
      </c>
      <c r="C103" s="306">
        <v>39912000</v>
      </c>
      <c r="D103" s="306">
        <v>18959081</v>
      </c>
      <c r="E103" s="307">
        <f t="shared" si="9"/>
        <v>47.502207356183604</v>
      </c>
      <c r="F103" s="364">
        <v>0</v>
      </c>
      <c r="G103" s="364">
        <v>46579.64</v>
      </c>
      <c r="H103" s="364">
        <v>0</v>
      </c>
      <c r="I103" s="364">
        <f t="shared" si="11"/>
        <v>39912000</v>
      </c>
      <c r="J103" s="364">
        <f t="shared" si="11"/>
        <v>19005660.64</v>
      </c>
      <c r="K103" s="307">
        <f t="shared" si="10"/>
        <v>47.61891320905993</v>
      </c>
      <c r="L103" s="428">
        <f>D103/D125*100</f>
        <v>2.44698449846654</v>
      </c>
      <c r="M103" s="345"/>
      <c r="N103" s="345">
        <f>M103/D103</f>
        <v>0</v>
      </c>
      <c r="O103" s="345"/>
      <c r="P103" s="345"/>
      <c r="Q103" s="345"/>
    </row>
    <row r="104" spans="1:17" s="21" customFormat="1" ht="15">
      <c r="A104" s="435" t="s">
        <v>47</v>
      </c>
      <c r="B104" s="422">
        <v>150000</v>
      </c>
      <c r="C104" s="306">
        <v>300000</v>
      </c>
      <c r="D104" s="306">
        <v>300000</v>
      </c>
      <c r="E104" s="307">
        <f t="shared" si="9"/>
        <v>100</v>
      </c>
      <c r="F104" s="364">
        <v>188258100</v>
      </c>
      <c r="G104" s="364">
        <v>13572170</v>
      </c>
      <c r="H104" s="307">
        <f>G104/F104*100</f>
        <v>7.209341855675798</v>
      </c>
      <c r="I104" s="364">
        <f t="shared" si="11"/>
        <v>188558100</v>
      </c>
      <c r="J104" s="364">
        <f t="shared" si="11"/>
        <v>13872170</v>
      </c>
      <c r="K104" s="307">
        <f t="shared" si="10"/>
        <v>7.356973792162734</v>
      </c>
      <c r="L104" s="345"/>
      <c r="M104" s="428">
        <f>240444138/L95*100</f>
        <v>31.966697485822625</v>
      </c>
      <c r="N104" s="345"/>
      <c r="O104" s="345"/>
      <c r="P104" s="345"/>
      <c r="Q104" s="345"/>
    </row>
    <row r="105" spans="1:17" s="21" customFormat="1" ht="15" hidden="1">
      <c r="A105" s="435" t="s">
        <v>74</v>
      </c>
      <c r="B105" s="422">
        <v>160000</v>
      </c>
      <c r="C105" s="306"/>
      <c r="D105" s="306"/>
      <c r="E105" s="307" t="e">
        <f t="shared" si="9"/>
        <v>#DIV/0!</v>
      </c>
      <c r="F105" s="364"/>
      <c r="G105" s="364"/>
      <c r="H105" s="307"/>
      <c r="I105" s="364">
        <f t="shared" si="11"/>
        <v>0</v>
      </c>
      <c r="J105" s="364"/>
      <c r="K105" s="307"/>
      <c r="L105" s="345"/>
      <c r="M105" s="345"/>
      <c r="N105" s="345"/>
      <c r="O105" s="345"/>
      <c r="P105" s="345"/>
      <c r="Q105" s="345"/>
    </row>
    <row r="106" spans="1:17" s="21" customFormat="1" ht="30">
      <c r="A106" s="435" t="s">
        <v>48</v>
      </c>
      <c r="B106" s="422">
        <v>170000</v>
      </c>
      <c r="C106" s="306">
        <v>2196000</v>
      </c>
      <c r="D106" s="306">
        <v>834500</v>
      </c>
      <c r="E106" s="307">
        <f t="shared" si="9"/>
        <v>38.00091074681239</v>
      </c>
      <c r="F106" s="364">
        <v>52742924</v>
      </c>
      <c r="G106" s="364">
        <v>1337721</v>
      </c>
      <c r="H106" s="307">
        <f>G106/F106*100</f>
        <v>2.536304206418287</v>
      </c>
      <c r="I106" s="364">
        <f t="shared" si="11"/>
        <v>54938924</v>
      </c>
      <c r="J106" s="364">
        <f t="shared" si="11"/>
        <v>2172221</v>
      </c>
      <c r="K106" s="307">
        <f>J106/I106*100</f>
        <v>3.9538834069629756</v>
      </c>
      <c r="L106" s="421"/>
      <c r="M106" s="432"/>
      <c r="N106" s="345"/>
      <c r="O106" s="345"/>
      <c r="P106" s="345"/>
      <c r="Q106" s="345"/>
    </row>
    <row r="107" spans="1:17" s="21" customFormat="1" ht="15">
      <c r="A107" s="435" t="s">
        <v>49</v>
      </c>
      <c r="B107" s="422">
        <v>180000</v>
      </c>
      <c r="C107" s="306">
        <v>24648222</v>
      </c>
      <c r="D107" s="306">
        <v>1229452</v>
      </c>
      <c r="E107" s="307">
        <f>D107/C107*100</f>
        <v>4.987994671583208</v>
      </c>
      <c r="F107" s="364">
        <v>81507900</v>
      </c>
      <c r="G107" s="364">
        <v>34007900</v>
      </c>
      <c r="H107" s="307">
        <f>G107/F107*100</f>
        <v>41.72344030455943</v>
      </c>
      <c r="I107" s="364">
        <f t="shared" si="11"/>
        <v>106156122</v>
      </c>
      <c r="J107" s="364">
        <f t="shared" si="11"/>
        <v>35237352</v>
      </c>
      <c r="K107" s="307">
        <f>J107/I107*100</f>
        <v>33.19389530827059</v>
      </c>
      <c r="L107" s="345"/>
      <c r="M107" s="345"/>
      <c r="N107" s="345"/>
      <c r="O107" s="345"/>
      <c r="P107" s="345"/>
      <c r="Q107" s="345"/>
    </row>
    <row r="108" spans="1:17" s="21" customFormat="1" ht="15" hidden="1">
      <c r="A108" s="435" t="s">
        <v>75</v>
      </c>
      <c r="B108" s="422">
        <v>200200</v>
      </c>
      <c r="C108" s="306"/>
      <c r="D108" s="306"/>
      <c r="E108" s="307"/>
      <c r="F108" s="364"/>
      <c r="G108" s="364"/>
      <c r="H108" s="307" t="e">
        <f>G108/F108*100</f>
        <v>#DIV/0!</v>
      </c>
      <c r="I108" s="364">
        <f t="shared" si="11"/>
        <v>0</v>
      </c>
      <c r="J108" s="364">
        <f t="shared" si="11"/>
        <v>0</v>
      </c>
      <c r="K108" s="307" t="e">
        <f>J108/I108*100</f>
        <v>#DIV/0!</v>
      </c>
      <c r="L108" s="345"/>
      <c r="M108" s="345"/>
      <c r="N108" s="345"/>
      <c r="O108" s="345"/>
      <c r="P108" s="345"/>
      <c r="Q108" s="345"/>
    </row>
    <row r="109" spans="1:17" s="21" customFormat="1" ht="30">
      <c r="A109" s="435" t="s">
        <v>50</v>
      </c>
      <c r="B109" s="422">
        <v>210000</v>
      </c>
      <c r="C109" s="306">
        <v>2460900</v>
      </c>
      <c r="D109" s="306">
        <v>1650884</v>
      </c>
      <c r="E109" s="307">
        <f>D109/C109*100</f>
        <v>67.08456255841358</v>
      </c>
      <c r="F109" s="306"/>
      <c r="G109" s="306"/>
      <c r="H109" s="307"/>
      <c r="I109" s="364">
        <f t="shared" si="11"/>
        <v>2460900</v>
      </c>
      <c r="J109" s="364">
        <f t="shared" si="11"/>
        <v>1650884</v>
      </c>
      <c r="K109" s="307">
        <f>J109/I109*100</f>
        <v>67.08456255841358</v>
      </c>
      <c r="L109" s="345"/>
      <c r="M109" s="421"/>
      <c r="N109" s="345"/>
      <c r="O109" s="345"/>
      <c r="P109" s="345"/>
      <c r="Q109" s="345"/>
    </row>
    <row r="110" spans="1:17" s="21" customFormat="1" ht="15" hidden="1">
      <c r="A110" s="435" t="s">
        <v>51</v>
      </c>
      <c r="B110" s="422">
        <v>230000</v>
      </c>
      <c r="C110" s="306"/>
      <c r="D110" s="306"/>
      <c r="E110" s="307" t="e">
        <f>D110/C110*100</f>
        <v>#DIV/0!</v>
      </c>
      <c r="F110" s="306"/>
      <c r="G110" s="306"/>
      <c r="H110" s="307"/>
      <c r="I110" s="364">
        <f t="shared" si="11"/>
        <v>0</v>
      </c>
      <c r="J110" s="364">
        <f t="shared" si="11"/>
        <v>0</v>
      </c>
      <c r="K110" s="307" t="e">
        <f aca="true" t="shared" si="12" ref="K110:K120">J110/I110*100</f>
        <v>#DIV/0!</v>
      </c>
      <c r="L110" s="345"/>
      <c r="M110" s="345"/>
      <c r="N110" s="345"/>
      <c r="O110" s="345"/>
      <c r="P110" s="345"/>
      <c r="Q110" s="345"/>
    </row>
    <row r="111" spans="1:17" s="21" customFormat="1" ht="15">
      <c r="A111" s="435" t="s">
        <v>52</v>
      </c>
      <c r="B111" s="422">
        <v>240601</v>
      </c>
      <c r="C111" s="306"/>
      <c r="D111" s="306"/>
      <c r="E111" s="307"/>
      <c r="F111" s="306">
        <v>101089751</v>
      </c>
      <c r="G111" s="306">
        <v>387558.73</v>
      </c>
      <c r="H111" s="307">
        <f aca="true" t="shared" si="13" ref="H111:H120">G111/F111*100</f>
        <v>0.3833808335327683</v>
      </c>
      <c r="I111" s="364">
        <f t="shared" si="11"/>
        <v>101089751</v>
      </c>
      <c r="J111" s="364">
        <f>D111+G111</f>
        <v>387558.73</v>
      </c>
      <c r="K111" s="307">
        <f t="shared" si="12"/>
        <v>0.3833808335327683</v>
      </c>
      <c r="L111" s="345"/>
      <c r="M111" s="345"/>
      <c r="N111" s="345"/>
      <c r="O111" s="345"/>
      <c r="P111" s="345"/>
      <c r="Q111" s="345"/>
    </row>
    <row r="112" spans="1:17" s="21" customFormat="1" ht="15">
      <c r="A112" s="435" t="s">
        <v>53</v>
      </c>
      <c r="B112" s="422">
        <v>240602</v>
      </c>
      <c r="C112" s="306"/>
      <c r="D112" s="306"/>
      <c r="E112" s="307"/>
      <c r="F112" s="306">
        <v>6705400</v>
      </c>
      <c r="G112" s="306">
        <v>3085185</v>
      </c>
      <c r="H112" s="307">
        <f t="shared" si="13"/>
        <v>46.01045426074507</v>
      </c>
      <c r="I112" s="364">
        <f t="shared" si="11"/>
        <v>6705400</v>
      </c>
      <c r="J112" s="364">
        <f t="shared" si="11"/>
        <v>3085185</v>
      </c>
      <c r="K112" s="307">
        <f t="shared" si="12"/>
        <v>46.01045426074507</v>
      </c>
      <c r="L112" s="345"/>
      <c r="M112" s="345"/>
      <c r="N112" s="345"/>
      <c r="O112" s="345"/>
      <c r="P112" s="345"/>
      <c r="Q112" s="345"/>
    </row>
    <row r="113" spans="1:17" s="21" customFormat="1" ht="15">
      <c r="A113" s="435" t="s">
        <v>111</v>
      </c>
      <c r="B113" s="422">
        <v>240603</v>
      </c>
      <c r="C113" s="306"/>
      <c r="D113" s="306"/>
      <c r="E113" s="307"/>
      <c r="F113" s="306">
        <v>9193368</v>
      </c>
      <c r="G113" s="306">
        <v>7792118</v>
      </c>
      <c r="H113" s="307">
        <f t="shared" si="13"/>
        <v>84.75803426992154</v>
      </c>
      <c r="I113" s="364">
        <f t="shared" si="11"/>
        <v>9193368</v>
      </c>
      <c r="J113" s="364">
        <f t="shared" si="11"/>
        <v>7792118</v>
      </c>
      <c r="K113" s="307">
        <f t="shared" si="12"/>
        <v>84.75803426992154</v>
      </c>
      <c r="L113" s="345"/>
      <c r="M113" s="345"/>
      <c r="N113" s="345"/>
      <c r="O113" s="345"/>
      <c r="P113" s="345"/>
      <c r="Q113" s="345"/>
    </row>
    <row r="114" spans="1:17" s="21" customFormat="1" ht="15">
      <c r="A114" s="435" t="s">
        <v>110</v>
      </c>
      <c r="B114" s="422">
        <v>240604</v>
      </c>
      <c r="C114" s="306"/>
      <c r="D114" s="306"/>
      <c r="E114" s="307"/>
      <c r="F114" s="306">
        <v>1194100</v>
      </c>
      <c r="G114" s="306">
        <v>194099.21</v>
      </c>
      <c r="H114" s="307">
        <f t="shared" si="13"/>
        <v>16.25485386483544</v>
      </c>
      <c r="I114" s="364">
        <f t="shared" si="11"/>
        <v>1194100</v>
      </c>
      <c r="J114" s="364">
        <f t="shared" si="11"/>
        <v>194099.21</v>
      </c>
      <c r="K114" s="307">
        <f t="shared" si="12"/>
        <v>16.25485386483544</v>
      </c>
      <c r="L114" s="426" t="s">
        <v>188</v>
      </c>
      <c r="M114" s="426" t="s">
        <v>188</v>
      </c>
      <c r="N114" s="345"/>
      <c r="O114" s="345"/>
      <c r="P114" s="345"/>
      <c r="Q114" s="345"/>
    </row>
    <row r="115" spans="1:17" s="21" customFormat="1" ht="15">
      <c r="A115" s="435" t="s">
        <v>56</v>
      </c>
      <c r="B115" s="422">
        <v>240605</v>
      </c>
      <c r="C115" s="306"/>
      <c r="D115" s="306"/>
      <c r="E115" s="307"/>
      <c r="F115" s="306">
        <v>11848729</v>
      </c>
      <c r="G115" s="306">
        <v>10117250</v>
      </c>
      <c r="H115" s="307">
        <f t="shared" si="13"/>
        <v>85.38679549511176</v>
      </c>
      <c r="I115" s="364">
        <f t="shared" si="11"/>
        <v>11848729</v>
      </c>
      <c r="J115" s="364">
        <f t="shared" si="11"/>
        <v>10117250</v>
      </c>
      <c r="K115" s="307">
        <f t="shared" si="12"/>
        <v>85.38679549511176</v>
      </c>
      <c r="L115" s="430">
        <f>111586631.52+92400+39929868.88</f>
        <v>151608900.4</v>
      </c>
      <c r="M115" s="430">
        <v>131082787</v>
      </c>
      <c r="N115" s="429">
        <f>L115-M115</f>
        <v>20526113.400000006</v>
      </c>
      <c r="O115" s="345"/>
      <c r="P115" s="345"/>
      <c r="Q115" s="345"/>
    </row>
    <row r="116" spans="1:17" s="21" customFormat="1" ht="15" hidden="1">
      <c r="A116" s="435" t="s">
        <v>57</v>
      </c>
      <c r="B116" s="422">
        <v>240900</v>
      </c>
      <c r="C116" s="306"/>
      <c r="D116" s="306"/>
      <c r="E116" s="307" t="e">
        <f>D116/C116*100</f>
        <v>#DIV/0!</v>
      </c>
      <c r="F116" s="306"/>
      <c r="G116" s="306"/>
      <c r="H116" s="307" t="e">
        <f t="shared" si="13"/>
        <v>#DIV/0!</v>
      </c>
      <c r="I116" s="364">
        <f t="shared" si="11"/>
        <v>0</v>
      </c>
      <c r="J116" s="364">
        <f t="shared" si="11"/>
        <v>0</v>
      </c>
      <c r="K116" s="307" t="e">
        <f t="shared" si="12"/>
        <v>#DIV/0!</v>
      </c>
      <c r="L116" s="345"/>
      <c r="M116" s="345"/>
      <c r="N116" s="345"/>
      <c r="O116" s="345"/>
      <c r="P116" s="345"/>
      <c r="Q116" s="345"/>
    </row>
    <row r="117" spans="1:17" s="55" customFormat="1" ht="15">
      <c r="A117" s="435" t="s">
        <v>58</v>
      </c>
      <c r="B117" s="422">
        <v>250102</v>
      </c>
      <c r="C117" s="306">
        <v>10000000</v>
      </c>
      <c r="D117" s="306"/>
      <c r="E117" s="307"/>
      <c r="F117" s="423"/>
      <c r="G117" s="423"/>
      <c r="H117" s="307"/>
      <c r="I117" s="364">
        <f t="shared" si="11"/>
        <v>10000000</v>
      </c>
      <c r="J117" s="364"/>
      <c r="K117" s="307"/>
      <c r="L117" s="424"/>
      <c r="M117" s="424"/>
      <c r="N117" s="431">
        <f>N115/M115*100</f>
        <v>15.658893032233138</v>
      </c>
      <c r="O117" s="424"/>
      <c r="P117" s="424"/>
      <c r="Q117" s="424"/>
    </row>
    <row r="118" spans="1:17" s="55" customFormat="1" ht="30" hidden="1">
      <c r="A118" s="435" t="s">
        <v>96</v>
      </c>
      <c r="B118" s="422">
        <v>250203</v>
      </c>
      <c r="C118" s="306"/>
      <c r="D118" s="306"/>
      <c r="E118" s="307" t="e">
        <f>D118/C118*100</f>
        <v>#DIV/0!</v>
      </c>
      <c r="F118" s="423"/>
      <c r="G118" s="423"/>
      <c r="H118" s="307" t="e">
        <f t="shared" si="13"/>
        <v>#DIV/0!</v>
      </c>
      <c r="I118" s="364">
        <f t="shared" si="11"/>
        <v>0</v>
      </c>
      <c r="J118" s="364">
        <f t="shared" si="11"/>
        <v>0</v>
      </c>
      <c r="K118" s="307" t="e">
        <f t="shared" si="12"/>
        <v>#DIV/0!</v>
      </c>
      <c r="L118" s="424"/>
      <c r="M118" s="424"/>
      <c r="N118" s="424"/>
      <c r="O118" s="424"/>
      <c r="P118" s="424"/>
      <c r="Q118" s="424"/>
    </row>
    <row r="119" spans="1:17" s="55" customFormat="1" ht="30" hidden="1">
      <c r="A119" s="435" t="s">
        <v>117</v>
      </c>
      <c r="B119" s="422">
        <v>250309</v>
      </c>
      <c r="C119" s="423"/>
      <c r="D119" s="423"/>
      <c r="E119" s="307" t="e">
        <f>D119/C119*100</f>
        <v>#DIV/0!</v>
      </c>
      <c r="F119" s="306"/>
      <c r="G119" s="306"/>
      <c r="H119" s="307" t="e">
        <f t="shared" si="13"/>
        <v>#DIV/0!</v>
      </c>
      <c r="I119" s="364">
        <f t="shared" si="11"/>
        <v>0</v>
      </c>
      <c r="J119" s="364">
        <f t="shared" si="11"/>
        <v>0</v>
      </c>
      <c r="K119" s="307" t="e">
        <f t="shared" si="12"/>
        <v>#DIV/0!</v>
      </c>
      <c r="L119" s="424"/>
      <c r="M119" s="424"/>
      <c r="N119" s="424"/>
      <c r="O119" s="425"/>
      <c r="P119" s="424"/>
      <c r="Q119" s="424"/>
    </row>
    <row r="120" spans="1:17" s="55" customFormat="1" ht="30">
      <c r="A120" s="435" t="s">
        <v>192</v>
      </c>
      <c r="B120" s="422">
        <v>250403</v>
      </c>
      <c r="C120" s="306">
        <v>7394800</v>
      </c>
      <c r="D120" s="306">
        <v>7394744</v>
      </c>
      <c r="E120" s="307">
        <f>D120/C120*100</f>
        <v>99.99924271109428</v>
      </c>
      <c r="F120" s="306">
        <v>10502474</v>
      </c>
      <c r="G120" s="306">
        <v>10490424</v>
      </c>
      <c r="H120" s="307">
        <f t="shared" si="13"/>
        <v>99.88526512895913</v>
      </c>
      <c r="I120" s="364">
        <f t="shared" si="11"/>
        <v>17897274</v>
      </c>
      <c r="J120" s="364">
        <f t="shared" si="11"/>
        <v>17885168</v>
      </c>
      <c r="K120" s="307">
        <f t="shared" si="12"/>
        <v>99.93235841391265</v>
      </c>
      <c r="L120" s="424"/>
      <c r="M120" s="424"/>
      <c r="N120" s="424"/>
      <c r="O120" s="425"/>
      <c r="P120" s="424"/>
      <c r="Q120" s="424"/>
    </row>
    <row r="121" spans="1:17" s="55" customFormat="1" ht="15">
      <c r="A121" s="435" t="s">
        <v>59</v>
      </c>
      <c r="B121" s="422">
        <v>250404</v>
      </c>
      <c r="C121" s="306">
        <v>691200</v>
      </c>
      <c r="D121" s="306">
        <v>392117</v>
      </c>
      <c r="E121" s="307">
        <f>D121/C121*100</f>
        <v>56.72989004629629</v>
      </c>
      <c r="F121" s="306"/>
      <c r="G121" s="306"/>
      <c r="H121" s="307"/>
      <c r="I121" s="364">
        <f t="shared" si="11"/>
        <v>691200</v>
      </c>
      <c r="J121" s="364">
        <f t="shared" si="11"/>
        <v>392117</v>
      </c>
      <c r="K121" s="307">
        <f>J121/I121*100</f>
        <v>56.72989004629629</v>
      </c>
      <c r="L121" s="424"/>
      <c r="M121" s="424"/>
      <c r="N121" s="424"/>
      <c r="O121" s="424"/>
      <c r="P121" s="424"/>
      <c r="Q121" s="424"/>
    </row>
    <row r="122" spans="1:17" s="21" customFormat="1" ht="15">
      <c r="A122" s="435" t="s">
        <v>60</v>
      </c>
      <c r="B122" s="422">
        <v>250904</v>
      </c>
      <c r="C122" s="306"/>
      <c r="D122" s="306"/>
      <c r="E122" s="307"/>
      <c r="F122" s="306"/>
      <c r="G122" s="306"/>
      <c r="H122" s="307"/>
      <c r="I122" s="364"/>
      <c r="J122" s="364"/>
      <c r="K122" s="307"/>
      <c r="L122" s="345"/>
      <c r="M122" s="345"/>
      <c r="N122" s="345"/>
      <c r="O122" s="345"/>
      <c r="P122" s="345"/>
      <c r="Q122" s="345"/>
    </row>
    <row r="123" spans="1:17" s="21" customFormat="1" ht="93.75" customHeight="1" thickBot="1">
      <c r="A123" s="435" t="s">
        <v>205</v>
      </c>
      <c r="B123" s="422">
        <v>250915</v>
      </c>
      <c r="C123" s="306"/>
      <c r="D123" s="306"/>
      <c r="E123" s="307"/>
      <c r="F123" s="306">
        <v>7721800</v>
      </c>
      <c r="G123" s="306">
        <v>0</v>
      </c>
      <c r="H123" s="364">
        <f>G123/F123*100</f>
        <v>0</v>
      </c>
      <c r="I123" s="364">
        <f>C123+F123</f>
        <v>7721800</v>
      </c>
      <c r="J123" s="364">
        <f>D123+G123</f>
        <v>0</v>
      </c>
      <c r="K123" s="364">
        <f>J123/I123*100</f>
        <v>0</v>
      </c>
      <c r="L123" s="345"/>
      <c r="M123" s="345"/>
      <c r="N123" s="345"/>
      <c r="O123" s="345"/>
      <c r="P123" s="345"/>
      <c r="Q123" s="345"/>
    </row>
    <row r="124" spans="1:11" s="21" customFormat="1" ht="15.75" hidden="1" thickBot="1">
      <c r="A124" s="446"/>
      <c r="B124" s="127"/>
      <c r="C124" s="128"/>
      <c r="D124" s="128"/>
      <c r="E124" s="129"/>
      <c r="F124" s="130"/>
      <c r="G124" s="130"/>
      <c r="H124" s="129"/>
      <c r="I124" s="131"/>
      <c r="J124" s="131"/>
      <c r="K124" s="207"/>
    </row>
    <row r="125" spans="1:11" s="56" customFormat="1" ht="15" thickBot="1">
      <c r="A125" s="198" t="s">
        <v>61</v>
      </c>
      <c r="B125" s="158">
        <v>900201</v>
      </c>
      <c r="C125" s="159">
        <f>C117++C116+C115+C114+C113+C112+C111+C110+C109+C107+C106+C104+C103+C102+C101+C100+C99+C98+C97+C96+C95+C118+C121+C122+C105+C119+C124+C120</f>
        <v>1706949822</v>
      </c>
      <c r="D125" s="159">
        <f>D117++D116+D115+D114+D113+D112+D111+D110+D109+D107+D106+D104+D103+D102+D101+D100+D99+D98+D97+D96+D95+D118+D121+D122+D119+D120</f>
        <v>774793670</v>
      </c>
      <c r="E125" s="160">
        <f>D125/C125*100</f>
        <v>45.390535797484034</v>
      </c>
      <c r="F125" s="159">
        <f>F122+F121+F118+F117+F116+F115+F114+F113+F112+F111+F110+F109+F107+F106+F104+F103+F102+F101+F100+F99+F98+F97+F96+F95+F108+F119+F120+F123</f>
        <v>625369646</v>
      </c>
      <c r="G125" s="159">
        <f>G122+G121+G118+G117+G116+G115+G114+G113+G112+G111+G110+G109+G107+G106+G104+G103+G102+G101+G100+G99+G98+G97+G96+G95+G108+G119+G120</f>
        <v>145338824.57999998</v>
      </c>
      <c r="H125" s="160">
        <f>G125/F125*100</f>
        <v>23.240466739890344</v>
      </c>
      <c r="I125" s="161">
        <f t="shared" si="11"/>
        <v>2332319468</v>
      </c>
      <c r="J125" s="161">
        <f>D125+G125</f>
        <v>920132494.5799999</v>
      </c>
      <c r="K125" s="160">
        <f aca="true" t="shared" si="14" ref="K125:K157">J125/I125*100</f>
        <v>39.45139193855925</v>
      </c>
    </row>
    <row r="126" spans="1:11" s="43" customFormat="1" ht="14.25">
      <c r="A126" s="447" t="s">
        <v>34</v>
      </c>
      <c r="B126" s="44">
        <v>250300</v>
      </c>
      <c r="C126" s="116">
        <f>SUM(C129:C156)</f>
        <v>2183216779</v>
      </c>
      <c r="D126" s="116">
        <f>SUM(D127:D156)</f>
        <v>901046555</v>
      </c>
      <c r="E126" s="104">
        <f aca="true" t="shared" si="15" ref="E126:E157">D126/C126*100</f>
        <v>41.2715110870811</v>
      </c>
      <c r="F126" s="116">
        <f>SUM(F127:F156)</f>
        <v>605773377</v>
      </c>
      <c r="G126" s="116">
        <f>SUM(G127:G156)</f>
        <v>235080943</v>
      </c>
      <c r="H126" s="140">
        <f>G126/F126*100</f>
        <v>38.80674719714531</v>
      </c>
      <c r="I126" s="45">
        <f t="shared" si="11"/>
        <v>2788990156</v>
      </c>
      <c r="J126" s="45">
        <f>D126+G126</f>
        <v>1136127498</v>
      </c>
      <c r="K126" s="104">
        <f t="shared" si="14"/>
        <v>40.736160203213</v>
      </c>
    </row>
    <row r="127" spans="1:11" s="21" customFormat="1" ht="31.5" customHeight="1" hidden="1">
      <c r="A127" s="448" t="s">
        <v>62</v>
      </c>
      <c r="B127" s="54">
        <v>250301</v>
      </c>
      <c r="C127" s="115"/>
      <c r="D127" s="115"/>
      <c r="E127" s="85" t="e">
        <f t="shared" si="15"/>
        <v>#DIV/0!</v>
      </c>
      <c r="F127" s="29"/>
      <c r="G127" s="29"/>
      <c r="H127" s="85"/>
      <c r="I127" s="28">
        <f>C127+F127</f>
        <v>0</v>
      </c>
      <c r="J127" s="28">
        <f>D127+G127</f>
        <v>0</v>
      </c>
      <c r="K127" s="85" t="e">
        <f t="shared" si="14"/>
        <v>#DIV/0!</v>
      </c>
    </row>
    <row r="128" spans="1:11" s="21" customFormat="1" ht="29.25" customHeight="1" hidden="1">
      <c r="A128" s="448" t="s">
        <v>63</v>
      </c>
      <c r="B128" s="26">
        <v>250309</v>
      </c>
      <c r="C128" s="115"/>
      <c r="D128" s="115"/>
      <c r="E128" s="85" t="e">
        <f t="shared" si="15"/>
        <v>#DIV/0!</v>
      </c>
      <c r="F128" s="111"/>
      <c r="G128" s="111"/>
      <c r="H128" s="85"/>
      <c r="I128" s="28">
        <f t="shared" si="11"/>
        <v>0</v>
      </c>
      <c r="J128" s="28">
        <f t="shared" si="11"/>
        <v>0</v>
      </c>
      <c r="K128" s="85" t="e">
        <f t="shared" si="14"/>
        <v>#DIV/0!</v>
      </c>
    </row>
    <row r="129" spans="1:11" s="21" customFormat="1" ht="30">
      <c r="A129" s="228" t="s">
        <v>167</v>
      </c>
      <c r="B129" s="26">
        <v>250313</v>
      </c>
      <c r="C129" s="115">
        <v>46445600</v>
      </c>
      <c r="D129" s="115">
        <v>13711700</v>
      </c>
      <c r="E129" s="85">
        <f t="shared" si="15"/>
        <v>29.52206452279656</v>
      </c>
      <c r="F129" s="111"/>
      <c r="G129" s="111"/>
      <c r="H129" s="85"/>
      <c r="I129" s="28">
        <f t="shared" si="11"/>
        <v>46445600</v>
      </c>
      <c r="J129" s="28">
        <f t="shared" si="11"/>
        <v>13711700</v>
      </c>
      <c r="K129" s="85">
        <f t="shared" si="14"/>
        <v>29.52206452279656</v>
      </c>
    </row>
    <row r="130" spans="1:11" s="21" customFormat="1" ht="120" hidden="1">
      <c r="A130" s="228" t="s">
        <v>113</v>
      </c>
      <c r="B130" s="26">
        <v>250318</v>
      </c>
      <c r="C130" s="115"/>
      <c r="D130" s="115"/>
      <c r="E130" s="85" t="e">
        <f t="shared" si="15"/>
        <v>#DIV/0!</v>
      </c>
      <c r="F130" s="111"/>
      <c r="G130" s="111"/>
      <c r="H130" s="216"/>
      <c r="I130" s="28">
        <f t="shared" si="11"/>
        <v>0</v>
      </c>
      <c r="J130" s="28">
        <f t="shared" si="11"/>
        <v>0</v>
      </c>
      <c r="K130" s="85" t="e">
        <f t="shared" si="14"/>
        <v>#DIV/0!</v>
      </c>
    </row>
    <row r="131" spans="1:11" s="21" customFormat="1" ht="60" hidden="1">
      <c r="A131" s="225" t="s">
        <v>114</v>
      </c>
      <c r="B131" s="26">
        <v>250319</v>
      </c>
      <c r="C131" s="115"/>
      <c r="D131" s="115"/>
      <c r="E131" s="85" t="e">
        <f t="shared" si="15"/>
        <v>#DIV/0!</v>
      </c>
      <c r="F131" s="111"/>
      <c r="G131" s="111"/>
      <c r="H131" s="216"/>
      <c r="I131" s="28">
        <f t="shared" si="11"/>
        <v>0</v>
      </c>
      <c r="J131" s="28">
        <f t="shared" si="11"/>
        <v>0</v>
      </c>
      <c r="K131" s="85" t="e">
        <f t="shared" si="14"/>
        <v>#DIV/0!</v>
      </c>
    </row>
    <row r="132" spans="1:11" s="48" customFormat="1" ht="30">
      <c r="A132" s="137" t="s">
        <v>79</v>
      </c>
      <c r="B132" s="133">
        <v>250325</v>
      </c>
      <c r="C132" s="47">
        <v>16467858</v>
      </c>
      <c r="D132" s="47">
        <v>7498036</v>
      </c>
      <c r="E132" s="83">
        <f>D132/C132*100</f>
        <v>45.53133746963327</v>
      </c>
      <c r="F132" s="83"/>
      <c r="G132" s="83"/>
      <c r="H132" s="183"/>
      <c r="I132" s="47">
        <f t="shared" si="11"/>
        <v>16467858</v>
      </c>
      <c r="J132" s="47">
        <f>D132+G132</f>
        <v>7498036</v>
      </c>
      <c r="K132" s="83">
        <f t="shared" si="14"/>
        <v>45.53133746963327</v>
      </c>
    </row>
    <row r="133" spans="1:11" s="21" customFormat="1" ht="60">
      <c r="A133" s="209" t="s">
        <v>154</v>
      </c>
      <c r="B133" s="138">
        <v>250326</v>
      </c>
      <c r="C133" s="115">
        <v>1319445900</v>
      </c>
      <c r="D133" s="115">
        <v>637308947</v>
      </c>
      <c r="E133" s="85">
        <f t="shared" si="15"/>
        <v>48.30125638345611</v>
      </c>
      <c r="F133" s="111"/>
      <c r="G133" s="111"/>
      <c r="H133" s="85"/>
      <c r="I133" s="28">
        <f t="shared" si="11"/>
        <v>1319445900</v>
      </c>
      <c r="J133" s="28">
        <f t="shared" si="11"/>
        <v>637308947</v>
      </c>
      <c r="K133" s="85">
        <f t="shared" si="14"/>
        <v>48.30125638345611</v>
      </c>
    </row>
    <row r="134" spans="1:11" s="21" customFormat="1" ht="77.25" customHeight="1">
      <c r="A134" s="433" t="s">
        <v>152</v>
      </c>
      <c r="B134" s="315">
        <v>250328</v>
      </c>
      <c r="C134" s="189">
        <v>279217800</v>
      </c>
      <c r="D134" s="189">
        <v>90873241</v>
      </c>
      <c r="E134" s="100">
        <f t="shared" si="15"/>
        <v>32.54564751960656</v>
      </c>
      <c r="F134" s="190">
        <v>431291400</v>
      </c>
      <c r="G134" s="189">
        <v>230606756</v>
      </c>
      <c r="H134" s="307">
        <f>G134/F134*100</f>
        <v>53.46889736266478</v>
      </c>
      <c r="I134" s="38">
        <f t="shared" si="11"/>
        <v>710509200</v>
      </c>
      <c r="J134" s="38">
        <f t="shared" si="11"/>
        <v>321479997</v>
      </c>
      <c r="K134" s="100">
        <f t="shared" si="14"/>
        <v>45.2464228471637</v>
      </c>
    </row>
    <row r="135" spans="1:11" s="21" customFormat="1" ht="113.25" customHeight="1">
      <c r="A135" s="217" t="s">
        <v>131</v>
      </c>
      <c r="B135" s="138">
        <v>250329</v>
      </c>
      <c r="C135" s="115">
        <v>147643800</v>
      </c>
      <c r="D135" s="115">
        <v>60037507</v>
      </c>
      <c r="E135" s="85">
        <f t="shared" si="15"/>
        <v>40.663750865258145</v>
      </c>
      <c r="F135" s="111"/>
      <c r="G135" s="111"/>
      <c r="H135" s="85"/>
      <c r="I135" s="28">
        <f t="shared" si="11"/>
        <v>147643800</v>
      </c>
      <c r="J135" s="28">
        <f t="shared" si="11"/>
        <v>60037507</v>
      </c>
      <c r="K135" s="85">
        <f t="shared" si="14"/>
        <v>40.663750865258145</v>
      </c>
    </row>
    <row r="136" spans="1:11" s="21" customFormat="1" ht="60">
      <c r="A136" s="286" t="s">
        <v>132</v>
      </c>
      <c r="B136" s="138">
        <v>250330</v>
      </c>
      <c r="C136" s="115">
        <v>31741900</v>
      </c>
      <c r="D136" s="115">
        <v>15296755</v>
      </c>
      <c r="E136" s="85">
        <f t="shared" si="15"/>
        <v>48.191050315198524</v>
      </c>
      <c r="F136" s="111"/>
      <c r="G136" s="111"/>
      <c r="H136" s="85"/>
      <c r="I136" s="28">
        <f t="shared" si="11"/>
        <v>31741900</v>
      </c>
      <c r="J136" s="28">
        <f t="shared" si="11"/>
        <v>15296755</v>
      </c>
      <c r="K136" s="85">
        <f t="shared" si="14"/>
        <v>48.191050315198524</v>
      </c>
    </row>
    <row r="137" spans="1:11" s="21" customFormat="1" ht="90" hidden="1">
      <c r="A137" s="303" t="s">
        <v>168</v>
      </c>
      <c r="B137" s="138">
        <v>250339</v>
      </c>
      <c r="C137" s="115"/>
      <c r="D137" s="115"/>
      <c r="E137" s="85"/>
      <c r="F137" s="111"/>
      <c r="G137" s="111"/>
      <c r="H137" s="85" t="e">
        <f>G137/F137*100</f>
        <v>#DIV/0!</v>
      </c>
      <c r="I137" s="28">
        <f t="shared" si="11"/>
        <v>0</v>
      </c>
      <c r="J137" s="28">
        <f t="shared" si="11"/>
        <v>0</v>
      </c>
      <c r="K137" s="85" t="e">
        <f t="shared" si="14"/>
        <v>#DIV/0!</v>
      </c>
    </row>
    <row r="138" spans="1:11" s="21" customFormat="1" ht="90" hidden="1">
      <c r="A138" s="303" t="s">
        <v>168</v>
      </c>
      <c r="B138" s="138">
        <v>250339</v>
      </c>
      <c r="C138" s="115"/>
      <c r="D138" s="115"/>
      <c r="E138" s="85"/>
      <c r="F138" s="115"/>
      <c r="G138" s="115"/>
      <c r="H138" s="85" t="e">
        <f>G138/F138*100</f>
        <v>#DIV/0!</v>
      </c>
      <c r="I138" s="28">
        <f t="shared" si="11"/>
        <v>0</v>
      </c>
      <c r="J138" s="28">
        <f t="shared" si="11"/>
        <v>0</v>
      </c>
      <c r="K138" s="85" t="e">
        <f t="shared" si="14"/>
        <v>#DIV/0!</v>
      </c>
    </row>
    <row r="139" spans="1:11" s="21" customFormat="1" ht="105" hidden="1">
      <c r="A139" s="300" t="s">
        <v>193</v>
      </c>
      <c r="B139" s="138">
        <v>250342</v>
      </c>
      <c r="C139" s="115"/>
      <c r="D139" s="115"/>
      <c r="E139" s="85" t="e">
        <f t="shared" si="15"/>
        <v>#DIV/0!</v>
      </c>
      <c r="F139" s="115"/>
      <c r="G139" s="115"/>
      <c r="H139" s="85"/>
      <c r="I139" s="28">
        <f t="shared" si="11"/>
        <v>0</v>
      </c>
      <c r="J139" s="28">
        <f t="shared" si="11"/>
        <v>0</v>
      </c>
      <c r="K139" s="85" t="e">
        <f t="shared" si="14"/>
        <v>#DIV/0!</v>
      </c>
    </row>
    <row r="140" spans="1:11" s="21" customFormat="1" ht="90">
      <c r="A140" s="233" t="s">
        <v>115</v>
      </c>
      <c r="B140" s="139" t="s">
        <v>118</v>
      </c>
      <c r="C140" s="115">
        <v>28237400</v>
      </c>
      <c r="D140" s="115">
        <v>13356720</v>
      </c>
      <c r="E140" s="85">
        <f t="shared" si="15"/>
        <v>47.30152209481043</v>
      </c>
      <c r="F140" s="111"/>
      <c r="G140" s="111"/>
      <c r="H140" s="85"/>
      <c r="I140" s="28">
        <f t="shared" si="11"/>
        <v>28237400</v>
      </c>
      <c r="J140" s="28">
        <f t="shared" si="11"/>
        <v>13356720</v>
      </c>
      <c r="K140" s="85">
        <f t="shared" si="14"/>
        <v>47.30152209481043</v>
      </c>
    </row>
    <row r="141" spans="1:11" s="21" customFormat="1" ht="45">
      <c r="A141" s="217" t="s">
        <v>120</v>
      </c>
      <c r="B141" s="139" t="s">
        <v>119</v>
      </c>
      <c r="C141" s="115">
        <v>327400</v>
      </c>
      <c r="D141" s="115">
        <v>100935</v>
      </c>
      <c r="E141" s="85">
        <f t="shared" si="15"/>
        <v>30.829260843005496</v>
      </c>
      <c r="F141" s="115">
        <v>15231977</v>
      </c>
      <c r="G141" s="115">
        <v>1037484</v>
      </c>
      <c r="H141" s="85">
        <f>G141/F141*100</f>
        <v>6.81122352009854</v>
      </c>
      <c r="I141" s="28">
        <f t="shared" si="11"/>
        <v>15559377</v>
      </c>
      <c r="J141" s="28">
        <f t="shared" si="11"/>
        <v>1138419</v>
      </c>
      <c r="K141" s="85">
        <f t="shared" si="14"/>
        <v>7.316610427268393</v>
      </c>
    </row>
    <row r="142" spans="1:11" s="21" customFormat="1" ht="30" hidden="1">
      <c r="A142" s="302" t="s">
        <v>165</v>
      </c>
      <c r="B142" s="139" t="s">
        <v>170</v>
      </c>
      <c r="C142" s="115"/>
      <c r="D142" s="115"/>
      <c r="E142" s="85" t="e">
        <f t="shared" si="15"/>
        <v>#DIV/0!</v>
      </c>
      <c r="F142" s="115"/>
      <c r="G142" s="115"/>
      <c r="H142" s="85"/>
      <c r="I142" s="28">
        <f t="shared" si="11"/>
        <v>0</v>
      </c>
      <c r="J142" s="28">
        <f t="shared" si="11"/>
        <v>0</v>
      </c>
      <c r="K142" s="85" t="e">
        <f t="shared" si="14"/>
        <v>#DIV/0!</v>
      </c>
    </row>
    <row r="143" spans="1:11" s="21" customFormat="1" ht="30" hidden="1">
      <c r="A143" s="299" t="s">
        <v>166</v>
      </c>
      <c r="B143" s="139" t="s">
        <v>171</v>
      </c>
      <c r="C143" s="115"/>
      <c r="D143" s="115"/>
      <c r="E143" s="83" t="e">
        <f t="shared" si="15"/>
        <v>#DIV/0!</v>
      </c>
      <c r="F143" s="115"/>
      <c r="G143" s="115"/>
      <c r="H143" s="85"/>
      <c r="I143" s="28">
        <f t="shared" si="11"/>
        <v>0</v>
      </c>
      <c r="J143" s="28">
        <f t="shared" si="11"/>
        <v>0</v>
      </c>
      <c r="K143" s="85" t="e">
        <f t="shared" si="14"/>
        <v>#DIV/0!</v>
      </c>
    </row>
    <row r="144" spans="1:11" s="21" customFormat="1" ht="45" hidden="1">
      <c r="A144" s="318" t="s">
        <v>194</v>
      </c>
      <c r="B144" s="188" t="s">
        <v>186</v>
      </c>
      <c r="C144" s="189"/>
      <c r="D144" s="189"/>
      <c r="E144" s="106" t="e">
        <f t="shared" si="15"/>
        <v>#DIV/0!</v>
      </c>
      <c r="F144" s="189"/>
      <c r="G144" s="189"/>
      <c r="H144" s="85"/>
      <c r="I144" s="28"/>
      <c r="J144" s="28"/>
      <c r="K144" s="85"/>
    </row>
    <row r="145" spans="1:11" s="21" customFormat="1" ht="45" hidden="1">
      <c r="A145" s="217" t="s">
        <v>139</v>
      </c>
      <c r="B145" s="188" t="s">
        <v>142</v>
      </c>
      <c r="C145" s="189"/>
      <c r="D145" s="189"/>
      <c r="E145" s="106" t="e">
        <f t="shared" si="15"/>
        <v>#DIV/0!</v>
      </c>
      <c r="F145" s="189"/>
      <c r="G145" s="189"/>
      <c r="H145" s="85" t="e">
        <f>G145/F145*100</f>
        <v>#DIV/0!</v>
      </c>
      <c r="I145" s="28">
        <f t="shared" si="11"/>
        <v>0</v>
      </c>
      <c r="J145" s="28">
        <f t="shared" si="11"/>
        <v>0</v>
      </c>
      <c r="K145" s="85" t="e">
        <f t="shared" si="14"/>
        <v>#DIV/0!</v>
      </c>
    </row>
    <row r="146" spans="1:11" s="21" customFormat="1" ht="90">
      <c r="A146" s="217" t="s">
        <v>178</v>
      </c>
      <c r="B146" s="188" t="s">
        <v>143</v>
      </c>
      <c r="C146" s="189">
        <v>8777626</v>
      </c>
      <c r="D146" s="189">
        <v>3968414</v>
      </c>
      <c r="E146" s="106">
        <f t="shared" si="15"/>
        <v>45.21056148894929</v>
      </c>
      <c r="F146" s="189"/>
      <c r="G146" s="189"/>
      <c r="H146" s="85"/>
      <c r="I146" s="28">
        <f t="shared" si="11"/>
        <v>8777626</v>
      </c>
      <c r="J146" s="28">
        <f t="shared" si="11"/>
        <v>3968414</v>
      </c>
      <c r="K146" s="85">
        <f t="shared" si="14"/>
        <v>45.21056148894929</v>
      </c>
    </row>
    <row r="147" spans="1:11" s="21" customFormat="1" ht="60" hidden="1">
      <c r="A147" s="217" t="s">
        <v>136</v>
      </c>
      <c r="B147" s="188" t="s">
        <v>144</v>
      </c>
      <c r="C147" s="189"/>
      <c r="D147" s="189"/>
      <c r="E147" s="106" t="e">
        <f t="shared" si="15"/>
        <v>#DIV/0!</v>
      </c>
      <c r="F147" s="190"/>
      <c r="G147" s="190"/>
      <c r="H147" s="85"/>
      <c r="I147" s="28">
        <f t="shared" si="11"/>
        <v>0</v>
      </c>
      <c r="J147" s="28">
        <f t="shared" si="11"/>
        <v>0</v>
      </c>
      <c r="K147" s="85" t="e">
        <f t="shared" si="14"/>
        <v>#DIV/0!</v>
      </c>
    </row>
    <row r="148" spans="1:11" s="21" customFormat="1" ht="15">
      <c r="A148" s="218" t="s">
        <v>103</v>
      </c>
      <c r="B148" s="188" t="s">
        <v>105</v>
      </c>
      <c r="C148" s="189">
        <v>26112826</v>
      </c>
      <c r="D148" s="189">
        <v>438626</v>
      </c>
      <c r="E148" s="106">
        <f t="shared" si="15"/>
        <v>1.6797339361124684</v>
      </c>
      <c r="F148" s="190"/>
      <c r="G148" s="190"/>
      <c r="H148" s="85"/>
      <c r="I148" s="38">
        <f t="shared" si="11"/>
        <v>26112826</v>
      </c>
      <c r="J148" s="28">
        <f t="shared" si="11"/>
        <v>438626</v>
      </c>
      <c r="K148" s="100">
        <f t="shared" si="14"/>
        <v>1.6797339361124684</v>
      </c>
    </row>
    <row r="149" spans="1:11" s="21" customFormat="1" ht="45" hidden="1">
      <c r="A149" s="217" t="s">
        <v>137</v>
      </c>
      <c r="B149" s="188" t="s">
        <v>145</v>
      </c>
      <c r="C149" s="189"/>
      <c r="D149" s="189"/>
      <c r="E149" s="106"/>
      <c r="F149" s="190"/>
      <c r="G149" s="190"/>
      <c r="H149" s="85" t="e">
        <f>G149/F149*100</f>
        <v>#DIV/0!</v>
      </c>
      <c r="I149" s="38">
        <f t="shared" si="11"/>
        <v>0</v>
      </c>
      <c r="J149" s="28">
        <f t="shared" si="11"/>
        <v>0</v>
      </c>
      <c r="K149" s="100" t="e">
        <f t="shared" si="14"/>
        <v>#DIV/0!</v>
      </c>
    </row>
    <row r="150" spans="1:11" s="21" customFormat="1" ht="60">
      <c r="A150" s="217" t="s">
        <v>116</v>
      </c>
      <c r="B150" s="188" t="s">
        <v>121</v>
      </c>
      <c r="C150" s="189">
        <v>300000</v>
      </c>
      <c r="D150" s="189">
        <v>60000</v>
      </c>
      <c r="E150" s="106">
        <f>D150/C150*100</f>
        <v>20</v>
      </c>
      <c r="F150" s="190"/>
      <c r="G150" s="190"/>
      <c r="H150" s="85"/>
      <c r="I150" s="38">
        <f t="shared" si="11"/>
        <v>300000</v>
      </c>
      <c r="J150" s="28">
        <f t="shared" si="11"/>
        <v>60000</v>
      </c>
      <c r="K150" s="100">
        <f t="shared" si="14"/>
        <v>20</v>
      </c>
    </row>
    <row r="151" spans="1:11" s="21" customFormat="1" ht="120">
      <c r="A151" s="217" t="s">
        <v>198</v>
      </c>
      <c r="B151" s="188" t="s">
        <v>197</v>
      </c>
      <c r="C151" s="189"/>
      <c r="D151" s="189"/>
      <c r="E151" s="51"/>
      <c r="F151" s="189">
        <v>159250000</v>
      </c>
      <c r="G151" s="189">
        <v>3436703</v>
      </c>
      <c r="H151" s="85">
        <f>G151/F151*100</f>
        <v>2.1580552590266877</v>
      </c>
      <c r="I151" s="38">
        <f t="shared" si="11"/>
        <v>159250000</v>
      </c>
      <c r="J151" s="28">
        <f t="shared" si="11"/>
        <v>3436703</v>
      </c>
      <c r="K151" s="100">
        <f t="shared" si="14"/>
        <v>2.1580552590266877</v>
      </c>
    </row>
    <row r="152" spans="1:11" s="21" customFormat="1" ht="60">
      <c r="A152" s="217" t="s">
        <v>138</v>
      </c>
      <c r="B152" s="188" t="s">
        <v>146</v>
      </c>
      <c r="C152" s="189">
        <v>345000</v>
      </c>
      <c r="D152" s="189">
        <v>338590</v>
      </c>
      <c r="E152" s="106">
        <f>D152/C152*100</f>
        <v>98.14202898550725</v>
      </c>
      <c r="F152" s="190"/>
      <c r="G152" s="190"/>
      <c r="H152" s="85"/>
      <c r="I152" s="38">
        <f t="shared" si="11"/>
        <v>345000</v>
      </c>
      <c r="J152" s="28">
        <f t="shared" si="11"/>
        <v>338590</v>
      </c>
      <c r="K152" s="100">
        <f t="shared" si="14"/>
        <v>98.14202898550725</v>
      </c>
    </row>
    <row r="153" spans="1:11" s="21" customFormat="1" ht="60" hidden="1">
      <c r="A153" s="217" t="s">
        <v>130</v>
      </c>
      <c r="B153" s="188" t="s">
        <v>147</v>
      </c>
      <c r="C153" s="189"/>
      <c r="D153" s="189"/>
      <c r="E153" s="106" t="e">
        <f>D153/C153*100</f>
        <v>#DIV/0!</v>
      </c>
      <c r="F153" s="190"/>
      <c r="G153" s="190"/>
      <c r="H153" s="85"/>
      <c r="I153" s="38">
        <f t="shared" si="11"/>
        <v>0</v>
      </c>
      <c r="J153" s="28">
        <f t="shared" si="11"/>
        <v>0</v>
      </c>
      <c r="K153" s="100" t="e">
        <f t="shared" si="14"/>
        <v>#DIV/0!</v>
      </c>
    </row>
    <row r="154" spans="1:11" s="21" customFormat="1" ht="60" hidden="1">
      <c r="A154" s="217" t="s">
        <v>140</v>
      </c>
      <c r="B154" s="139" t="s">
        <v>148</v>
      </c>
      <c r="C154" s="115"/>
      <c r="D154" s="115"/>
      <c r="E154" s="83" t="e">
        <f>D154/C154*100</f>
        <v>#DIV/0!</v>
      </c>
      <c r="F154" s="111"/>
      <c r="G154" s="111"/>
      <c r="H154" s="85" t="e">
        <f>G154/F154*100</f>
        <v>#DIV/0!</v>
      </c>
      <c r="I154" s="28">
        <f t="shared" si="11"/>
        <v>0</v>
      </c>
      <c r="J154" s="28">
        <f t="shared" si="11"/>
        <v>0</v>
      </c>
      <c r="K154" s="85" t="e">
        <f t="shared" si="14"/>
        <v>#DIV/0!</v>
      </c>
    </row>
    <row r="155" spans="1:11" s="21" customFormat="1" ht="60" hidden="1">
      <c r="A155" s="217" t="s">
        <v>195</v>
      </c>
      <c r="B155" s="188" t="s">
        <v>149</v>
      </c>
      <c r="C155" s="189"/>
      <c r="D155" s="189"/>
      <c r="E155" s="106" t="e">
        <f>D155/C155*100</f>
        <v>#DIV/0!</v>
      </c>
      <c r="F155" s="190"/>
      <c r="G155" s="190"/>
      <c r="H155" s="85"/>
      <c r="I155" s="38">
        <f t="shared" si="11"/>
        <v>0</v>
      </c>
      <c r="J155" s="28">
        <f t="shared" si="11"/>
        <v>0</v>
      </c>
      <c r="K155" s="100" t="e">
        <f t="shared" si="14"/>
        <v>#DIV/0!</v>
      </c>
    </row>
    <row r="156" spans="1:11" s="52" customFormat="1" ht="30.75" thickBot="1">
      <c r="A156" s="199" t="s">
        <v>85</v>
      </c>
      <c r="B156" s="50">
        <v>250306</v>
      </c>
      <c r="C156" s="117">
        <v>278153669</v>
      </c>
      <c r="D156" s="117">
        <v>58057084</v>
      </c>
      <c r="E156" s="106">
        <f t="shared" si="15"/>
        <v>20.87230566065264</v>
      </c>
      <c r="F156" s="112"/>
      <c r="G156" s="112"/>
      <c r="H156" s="106"/>
      <c r="I156" s="51">
        <f t="shared" si="11"/>
        <v>278153669</v>
      </c>
      <c r="J156" s="28">
        <f t="shared" si="11"/>
        <v>58057084</v>
      </c>
      <c r="K156" s="106">
        <f t="shared" si="14"/>
        <v>20.87230566065264</v>
      </c>
    </row>
    <row r="157" spans="1:11" s="42" customFormat="1" ht="15" thickBot="1">
      <c r="A157" s="449" t="s">
        <v>64</v>
      </c>
      <c r="B157" s="80">
        <v>900203</v>
      </c>
      <c r="C157" s="118">
        <f>C126+C125</f>
        <v>3890166601</v>
      </c>
      <c r="D157" s="118">
        <f>D126+D125</f>
        <v>1675840225</v>
      </c>
      <c r="E157" s="113">
        <f t="shared" si="15"/>
        <v>43.078880595222095</v>
      </c>
      <c r="F157" s="118">
        <f>F126+F125</f>
        <v>1231143023</v>
      </c>
      <c r="G157" s="118">
        <f>G126+G125</f>
        <v>380419767.58</v>
      </c>
      <c r="H157" s="113">
        <f>G157/F157*100</f>
        <v>30.899721679208998</v>
      </c>
      <c r="I157" s="119">
        <f>C157+F157</f>
        <v>5121309624</v>
      </c>
      <c r="J157" s="119">
        <f t="shared" si="11"/>
        <v>2056259992.58</v>
      </c>
      <c r="K157" s="113">
        <f t="shared" si="14"/>
        <v>40.15105790409051</v>
      </c>
    </row>
    <row r="158" spans="1:11" s="239" customFormat="1" ht="14.25">
      <c r="A158" s="450" t="s">
        <v>177</v>
      </c>
      <c r="B158" s="241"/>
      <c r="C158" s="242"/>
      <c r="D158" s="242"/>
      <c r="E158" s="242"/>
      <c r="F158" s="242"/>
      <c r="G158" s="242"/>
      <c r="H158" s="242"/>
      <c r="I158" s="242"/>
      <c r="J158" s="242"/>
      <c r="K158" s="242"/>
    </row>
    <row r="159" spans="1:11" s="239" customFormat="1" ht="15.75" thickBot="1">
      <c r="A159" s="252" t="s">
        <v>60</v>
      </c>
      <c r="B159" s="253"/>
      <c r="C159" s="254"/>
      <c r="D159" s="254"/>
      <c r="E159" s="255"/>
      <c r="F159" s="254"/>
      <c r="G159" s="254"/>
      <c r="H159" s="255"/>
      <c r="I159" s="262"/>
      <c r="J159" s="262"/>
      <c r="K159" s="255"/>
    </row>
    <row r="160" spans="1:11" s="239" customFormat="1" ht="15" thickBot="1">
      <c r="A160" s="449" t="s">
        <v>64</v>
      </c>
      <c r="B160" s="230"/>
      <c r="C160" s="308">
        <f>C157+C159</f>
        <v>3890166601</v>
      </c>
      <c r="D160" s="308">
        <f>D157+D159</f>
        <v>1675840225</v>
      </c>
      <c r="E160" s="232">
        <f>D160/C160*100</f>
        <v>43.078880595222095</v>
      </c>
      <c r="F160" s="308">
        <f>F157+F159</f>
        <v>1231143023</v>
      </c>
      <c r="G160" s="308">
        <f>G157+G159</f>
        <v>380419767.58</v>
      </c>
      <c r="H160" s="232">
        <f>G160/F160*100</f>
        <v>30.899721679208998</v>
      </c>
      <c r="I160" s="231">
        <f>C160+F160</f>
        <v>5121309624</v>
      </c>
      <c r="J160" s="231">
        <f>D160+G160</f>
        <v>2056259992.58</v>
      </c>
      <c r="K160" s="232">
        <f>J160/I160*100</f>
        <v>40.15105790409051</v>
      </c>
    </row>
    <row r="161" spans="1:11" s="245" customFormat="1" ht="14.25">
      <c r="A161" s="451"/>
      <c r="B161" s="257"/>
      <c r="C161" s="258"/>
      <c r="D161" s="258"/>
      <c r="E161" s="259"/>
      <c r="F161" s="258"/>
      <c r="G161" s="258"/>
      <c r="H161" s="259"/>
      <c r="I161" s="260"/>
      <c r="J161" s="260"/>
      <c r="K161" s="261"/>
    </row>
    <row r="162" spans="1:11" s="245" customFormat="1" ht="14.25">
      <c r="A162" s="452" t="s">
        <v>122</v>
      </c>
      <c r="B162" s="248">
        <v>200000</v>
      </c>
      <c r="C162" s="249">
        <f>C163</f>
        <v>0</v>
      </c>
      <c r="D162" s="249">
        <f>D163</f>
        <v>-70656569.21000001</v>
      </c>
      <c r="E162" s="250"/>
      <c r="F162" s="249"/>
      <c r="G162" s="249"/>
      <c r="H162" s="250"/>
      <c r="I162" s="251">
        <f aca="true" t="shared" si="16" ref="I162:J165">C162+F162</f>
        <v>0</v>
      </c>
      <c r="J162" s="251">
        <f t="shared" si="16"/>
        <v>-70656569.21000001</v>
      </c>
      <c r="K162" s="250"/>
    </row>
    <row r="163" spans="1:11" s="246" customFormat="1" ht="30">
      <c r="A163" s="252" t="s">
        <v>123</v>
      </c>
      <c r="B163" s="253">
        <v>208000</v>
      </c>
      <c r="C163" s="254">
        <f>C164-C165</f>
        <v>0</v>
      </c>
      <c r="D163" s="254">
        <f>D164-D165</f>
        <v>-70656569.21000001</v>
      </c>
      <c r="E163" s="255"/>
      <c r="F163" s="254"/>
      <c r="G163" s="254"/>
      <c r="H163" s="255"/>
      <c r="I163" s="262">
        <f t="shared" si="16"/>
        <v>0</v>
      </c>
      <c r="J163" s="262">
        <f t="shared" si="16"/>
        <v>-70656569.21000001</v>
      </c>
      <c r="K163" s="255"/>
    </row>
    <row r="164" spans="1:11" s="246" customFormat="1" ht="15">
      <c r="A164" s="252" t="s">
        <v>124</v>
      </c>
      <c r="B164" s="253">
        <v>208100</v>
      </c>
      <c r="C164" s="254"/>
      <c r="D164" s="254">
        <v>23446100.79</v>
      </c>
      <c r="E164" s="255"/>
      <c r="F164" s="254"/>
      <c r="G164" s="254"/>
      <c r="H164" s="255"/>
      <c r="I164" s="262">
        <f t="shared" si="16"/>
        <v>0</v>
      </c>
      <c r="J164" s="262">
        <f t="shared" si="16"/>
        <v>23446100.79</v>
      </c>
      <c r="K164" s="255"/>
    </row>
    <row r="165" spans="1:11" s="246" customFormat="1" ht="15">
      <c r="A165" s="252" t="s">
        <v>150</v>
      </c>
      <c r="B165" s="253">
        <v>208200</v>
      </c>
      <c r="C165" s="254"/>
      <c r="D165" s="254">
        <v>94102670</v>
      </c>
      <c r="E165" s="255"/>
      <c r="F165" s="254"/>
      <c r="G165" s="254"/>
      <c r="H165" s="255"/>
      <c r="I165" s="262">
        <f t="shared" si="16"/>
        <v>0</v>
      </c>
      <c r="J165" s="262">
        <f t="shared" si="16"/>
        <v>94102670</v>
      </c>
      <c r="K165" s="255"/>
    </row>
    <row r="166" spans="1:11" s="245" customFormat="1" ht="14.25">
      <c r="A166" s="240"/>
      <c r="B166" s="241"/>
      <c r="C166" s="242"/>
      <c r="D166" s="242"/>
      <c r="E166" s="243"/>
      <c r="F166" s="242"/>
      <c r="G166" s="242"/>
      <c r="H166" s="243"/>
      <c r="I166" s="244"/>
      <c r="J166" s="244"/>
      <c r="K166" s="243"/>
    </row>
    <row r="167" spans="1:11" s="245" customFormat="1" ht="14.25">
      <c r="A167" s="240"/>
      <c r="B167" s="241"/>
      <c r="C167" s="242"/>
      <c r="D167" s="242"/>
      <c r="E167" s="243"/>
      <c r="F167" s="242"/>
      <c r="G167" s="242"/>
      <c r="H167" s="243"/>
      <c r="I167" s="244"/>
      <c r="J167" s="244"/>
      <c r="K167" s="243"/>
    </row>
    <row r="168" spans="1:11" s="245" customFormat="1" ht="14.25">
      <c r="A168" s="240"/>
      <c r="B168" s="241"/>
      <c r="C168" s="242"/>
      <c r="D168" s="242"/>
      <c r="E168" s="243"/>
      <c r="F168" s="242"/>
      <c r="G168" s="242"/>
      <c r="H168" s="243"/>
      <c r="I168" s="244"/>
      <c r="J168" s="244"/>
      <c r="K168" s="243"/>
    </row>
    <row r="169" spans="1:11" s="245" customFormat="1" ht="14.25">
      <c r="A169" s="240"/>
      <c r="B169" s="241"/>
      <c r="C169" s="242"/>
      <c r="D169" s="242"/>
      <c r="E169" s="243"/>
      <c r="F169" s="242"/>
      <c r="G169" s="242"/>
      <c r="H169" s="243"/>
      <c r="I169" s="244"/>
      <c r="J169" s="244"/>
      <c r="K169" s="243"/>
    </row>
    <row r="170" spans="1:11" s="239" customFormat="1" ht="14.25">
      <c r="A170" s="234"/>
      <c r="B170" s="235"/>
      <c r="C170" s="236"/>
      <c r="D170" s="236">
        <f>D157-D88</f>
        <v>-66558915.599999905</v>
      </c>
      <c r="E170" s="237"/>
      <c r="F170" s="236"/>
      <c r="G170" s="236"/>
      <c r="H170" s="237"/>
      <c r="I170" s="238"/>
      <c r="J170" s="238"/>
      <c r="K170" s="237"/>
    </row>
    <row r="171" spans="2:11" s="219" customFormat="1" ht="14.25">
      <c r="B171" s="279"/>
      <c r="C171" s="280">
        <f aca="true" t="shared" si="17" ref="C171:K171">C157-C88</f>
        <v>209409375</v>
      </c>
      <c r="D171" s="280">
        <f t="shared" si="17"/>
        <v>-66558915.599999905</v>
      </c>
      <c r="E171" s="280">
        <f t="shared" si="17"/>
        <v>-4.259181483203065</v>
      </c>
      <c r="F171" s="280">
        <f t="shared" si="17"/>
        <v>37543649</v>
      </c>
      <c r="G171" s="280">
        <f t="shared" si="17"/>
        <v>-55981144.42000002</v>
      </c>
      <c r="H171" s="280">
        <f t="shared" si="17"/>
        <v>-5.6620361020078</v>
      </c>
      <c r="I171" s="280">
        <f t="shared" si="17"/>
        <v>246953024</v>
      </c>
      <c r="J171" s="280">
        <f t="shared" si="17"/>
        <v>-122540060.01999998</v>
      </c>
      <c r="K171" s="280">
        <f t="shared" si="17"/>
        <v>-4.548175890170668</v>
      </c>
    </row>
    <row r="172" spans="2:11" s="219" customFormat="1" ht="14.25">
      <c r="B172" s="279" t="s">
        <v>107</v>
      </c>
      <c r="C172" s="281">
        <v>1068529106</v>
      </c>
      <c r="D172" s="281">
        <v>536949130</v>
      </c>
      <c r="E172" s="281">
        <v>50.25</v>
      </c>
      <c r="F172" s="281">
        <v>160890300</v>
      </c>
      <c r="G172" s="281">
        <v>89327666</v>
      </c>
      <c r="H172" s="281">
        <v>55.52</v>
      </c>
      <c r="I172" s="281">
        <v>1229419406</v>
      </c>
      <c r="J172" s="281">
        <v>626276796</v>
      </c>
      <c r="K172" s="281">
        <v>50.94</v>
      </c>
    </row>
    <row r="173" spans="2:11" s="219" customFormat="1" ht="14.25">
      <c r="B173" s="279"/>
      <c r="C173" s="280"/>
      <c r="D173" s="280"/>
      <c r="E173" s="280"/>
      <c r="F173" s="280">
        <f>F157-171807600</f>
        <v>1059335423</v>
      </c>
      <c r="G173" s="280"/>
      <c r="H173" s="280"/>
      <c r="I173" s="280"/>
      <c r="J173" s="280"/>
      <c r="K173" s="280"/>
    </row>
    <row r="174" spans="2:11" s="219" customFormat="1" ht="14.25">
      <c r="B174" s="279"/>
      <c r="C174" s="280"/>
      <c r="D174" s="280"/>
      <c r="E174" s="280"/>
      <c r="F174" s="280"/>
      <c r="G174" s="280"/>
      <c r="H174" s="280"/>
      <c r="I174" s="280"/>
      <c r="J174" s="280"/>
      <c r="K174" s="280"/>
    </row>
    <row r="175" spans="2:11" s="219" customFormat="1" ht="14.25">
      <c r="B175" s="279" t="s">
        <v>106</v>
      </c>
      <c r="C175" s="280">
        <f>C157-C172</f>
        <v>2821637495</v>
      </c>
      <c r="D175" s="280">
        <f aca="true" t="shared" si="18" ref="D175:K175">D157-D172</f>
        <v>1138891095</v>
      </c>
      <c r="E175" s="280">
        <f t="shared" si="18"/>
        <v>-7.1711194047779045</v>
      </c>
      <c r="F175" s="280">
        <f t="shared" si="18"/>
        <v>1070252723</v>
      </c>
      <c r="G175" s="280">
        <f t="shared" si="18"/>
        <v>291092101.58</v>
      </c>
      <c r="H175" s="280">
        <f t="shared" si="18"/>
        <v>-24.620278320791005</v>
      </c>
      <c r="I175" s="280">
        <f t="shared" si="18"/>
        <v>3891890218</v>
      </c>
      <c r="J175" s="280">
        <f t="shared" si="18"/>
        <v>1429983196.58</v>
      </c>
      <c r="K175" s="280">
        <f t="shared" si="18"/>
        <v>-10.78894209590949</v>
      </c>
    </row>
    <row r="176" spans="2:11" s="219" customFormat="1" ht="14.25">
      <c r="B176" s="279"/>
      <c r="C176" s="280"/>
      <c r="D176" s="280"/>
      <c r="E176" s="280"/>
      <c r="F176" s="280"/>
      <c r="G176" s="280"/>
      <c r="H176" s="280"/>
      <c r="I176" s="280"/>
      <c r="J176" s="280"/>
      <c r="K176" s="280"/>
    </row>
    <row r="177" spans="2:11" s="219" customFormat="1" ht="14.25">
      <c r="B177" s="279"/>
      <c r="C177" s="280"/>
      <c r="D177" s="280"/>
      <c r="E177" s="280"/>
      <c r="F177" s="280"/>
      <c r="G177" s="280"/>
      <c r="H177" s="280"/>
      <c r="I177" s="280"/>
      <c r="J177" s="280"/>
      <c r="K177" s="280"/>
    </row>
    <row r="178" spans="2:11" s="219" customFormat="1" ht="14.25">
      <c r="B178" s="279"/>
      <c r="C178" s="282">
        <f>D97+D98+D99+D101+D103+D100</f>
        <v>757041508</v>
      </c>
      <c r="D178" s="282">
        <f>J50+J53+J55+J56+J58+J59+J60+J62+J69+J73+J74+J75+J82</f>
        <v>1040145911</v>
      </c>
      <c r="E178" s="280"/>
      <c r="F178" s="280"/>
      <c r="G178" s="280"/>
      <c r="H178" s="280"/>
      <c r="I178" s="280"/>
      <c r="J178" s="280"/>
      <c r="K178" s="280"/>
    </row>
    <row r="179" spans="2:11" s="219" customFormat="1" ht="14.25">
      <c r="B179" s="279"/>
      <c r="C179" s="283">
        <f>C178/D125</f>
        <v>0.9770878845719015</v>
      </c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/>
      <c r="C180" s="280"/>
      <c r="D180" s="280"/>
      <c r="E180" s="280"/>
      <c r="F180" s="280"/>
      <c r="G180" s="280"/>
      <c r="H180" s="280"/>
      <c r="I180" s="280"/>
      <c r="J180" s="280"/>
      <c r="K180" s="280"/>
    </row>
    <row r="181" spans="2:11" s="219" customFormat="1" ht="14.25">
      <c r="B181" s="279"/>
      <c r="C181" s="283">
        <f>D103/D125</f>
        <v>0.024469844984665402</v>
      </c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0"/>
      <c r="D183" s="280"/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0"/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0"/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80"/>
      <c r="D199" s="280"/>
      <c r="E199" s="280"/>
      <c r="F199" s="280"/>
      <c r="G199" s="280"/>
      <c r="H199" s="280"/>
      <c r="I199" s="280"/>
      <c r="J199" s="280"/>
      <c r="K199" s="280"/>
    </row>
    <row r="200" spans="2:11" s="219" customFormat="1" ht="14.25">
      <c r="B200" s="279"/>
      <c r="C200" s="280"/>
      <c r="D200" s="280"/>
      <c r="E200" s="280"/>
      <c r="F200" s="280"/>
      <c r="G200" s="280"/>
      <c r="H200" s="280"/>
      <c r="I200" s="280"/>
      <c r="J200" s="280"/>
      <c r="K200" s="280"/>
    </row>
    <row r="201" spans="2:11" s="219" customFormat="1" ht="14.25">
      <c r="B201" s="279"/>
      <c r="C201" s="280"/>
      <c r="D201" s="280"/>
      <c r="E201" s="280"/>
      <c r="F201" s="280"/>
      <c r="G201" s="280"/>
      <c r="H201" s="280"/>
      <c r="I201" s="280"/>
      <c r="J201" s="280"/>
      <c r="K201" s="280"/>
    </row>
    <row r="202" spans="2:11" s="219" customFormat="1" ht="14.25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</row>
    <row r="203" spans="2:11" s="219" customFormat="1" ht="14.25"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</row>
    <row r="204" spans="2:11" s="219" customFormat="1" ht="14.25">
      <c r="B204" s="279"/>
      <c r="C204" s="280"/>
      <c r="D204" s="280"/>
      <c r="E204" s="280"/>
      <c r="F204" s="280"/>
      <c r="G204" s="280"/>
      <c r="H204" s="280"/>
      <c r="I204" s="280"/>
      <c r="J204" s="280"/>
      <c r="K204" s="280"/>
    </row>
    <row r="205" spans="2:11" s="219" customFormat="1" ht="14.25">
      <c r="B205" s="279"/>
      <c r="C205" s="280"/>
      <c r="D205" s="280"/>
      <c r="E205" s="280"/>
      <c r="F205" s="280"/>
      <c r="G205" s="280"/>
      <c r="H205" s="280"/>
      <c r="I205" s="280"/>
      <c r="J205" s="280"/>
      <c r="K205" s="280"/>
    </row>
    <row r="206" spans="2:11" s="219" customFormat="1" ht="14.25">
      <c r="B206" s="279"/>
      <c r="C206" s="280"/>
      <c r="D206" s="280"/>
      <c r="E206" s="280"/>
      <c r="F206" s="280"/>
      <c r="G206" s="280"/>
      <c r="H206" s="280"/>
      <c r="I206" s="280"/>
      <c r="J206" s="280"/>
      <c r="K206" s="280"/>
    </row>
    <row r="207" spans="2:11" s="219" customFormat="1" ht="14.25">
      <c r="B207" s="279"/>
      <c r="C207" s="280"/>
      <c r="D207" s="280"/>
      <c r="E207" s="280"/>
      <c r="F207" s="280"/>
      <c r="G207" s="280"/>
      <c r="H207" s="280"/>
      <c r="I207" s="280"/>
      <c r="J207" s="280"/>
      <c r="K207" s="280"/>
    </row>
    <row r="208" spans="2:11" s="219" customFormat="1" ht="14.25"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</row>
    <row r="209" spans="2:11" s="219" customFormat="1" ht="14.25">
      <c r="B209" s="279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spans="2:11" s="219" customFormat="1" ht="14.25">
      <c r="B210" s="279"/>
      <c r="C210" s="280"/>
      <c r="D210" s="280"/>
      <c r="E210" s="280"/>
      <c r="F210" s="280"/>
      <c r="G210" s="280"/>
      <c r="H210" s="280"/>
      <c r="I210" s="280"/>
      <c r="J210" s="280"/>
      <c r="K210" s="280"/>
    </row>
    <row r="211" spans="2:11" s="219" customFormat="1" ht="14.25">
      <c r="B211" s="279"/>
      <c r="C211" s="280"/>
      <c r="D211" s="280"/>
      <c r="E211" s="280"/>
      <c r="F211" s="280"/>
      <c r="G211" s="280"/>
      <c r="H211" s="280"/>
      <c r="I211" s="280"/>
      <c r="J211" s="280"/>
      <c r="K211" s="280"/>
    </row>
    <row r="212" spans="2:11" s="219" customFormat="1" ht="14.25">
      <c r="B212" s="279"/>
      <c r="C212" s="280"/>
      <c r="D212" s="280"/>
      <c r="E212" s="280"/>
      <c r="F212" s="280"/>
      <c r="G212" s="280"/>
      <c r="H212" s="280"/>
      <c r="I212" s="280"/>
      <c r="J212" s="280"/>
      <c r="K212" s="280"/>
    </row>
    <row r="213" spans="2:11" s="219" customFormat="1" ht="14.25">
      <c r="B213" s="279"/>
      <c r="C213" s="280"/>
      <c r="D213" s="280"/>
      <c r="E213" s="280"/>
      <c r="F213" s="280"/>
      <c r="G213" s="280"/>
      <c r="H213" s="280"/>
      <c r="I213" s="280"/>
      <c r="J213" s="280"/>
      <c r="K213" s="280"/>
    </row>
    <row r="214" spans="2:11" s="219" customFormat="1" ht="14.25">
      <c r="B214" s="279"/>
      <c r="C214" s="280"/>
      <c r="D214" s="280"/>
      <c r="E214" s="280"/>
      <c r="F214" s="280"/>
      <c r="G214" s="280"/>
      <c r="H214" s="280"/>
      <c r="I214" s="280"/>
      <c r="J214" s="280"/>
      <c r="K214" s="280"/>
    </row>
    <row r="215" spans="2:11" s="219" customFormat="1" ht="14.25">
      <c r="B215" s="279"/>
      <c r="C215" s="280"/>
      <c r="D215" s="280"/>
      <c r="E215" s="280"/>
      <c r="F215" s="280"/>
      <c r="G215" s="280"/>
      <c r="H215" s="280"/>
      <c r="I215" s="280"/>
      <c r="J215" s="280"/>
      <c r="K215" s="280"/>
    </row>
    <row r="216" spans="2:11" s="219" customFormat="1" ht="14.25">
      <c r="B216" s="279"/>
      <c r="C216" s="280"/>
      <c r="D216" s="280"/>
      <c r="E216" s="280"/>
      <c r="F216" s="280"/>
      <c r="G216" s="280"/>
      <c r="H216" s="280"/>
      <c r="I216" s="280"/>
      <c r="J216" s="280"/>
      <c r="K216" s="280"/>
    </row>
    <row r="217" spans="2:11" s="219" customFormat="1" ht="14.25">
      <c r="B217" s="279"/>
      <c r="C217" s="280"/>
      <c r="D217" s="280"/>
      <c r="E217" s="280"/>
      <c r="F217" s="280"/>
      <c r="G217" s="280"/>
      <c r="H217" s="280"/>
      <c r="I217" s="280"/>
      <c r="J217" s="280"/>
      <c r="K217" s="280"/>
    </row>
    <row r="218" spans="2:11" s="219" customFormat="1" ht="14.25">
      <c r="B218" s="279"/>
      <c r="C218" s="280"/>
      <c r="D218" s="280"/>
      <c r="E218" s="280"/>
      <c r="F218" s="280"/>
      <c r="G218" s="280"/>
      <c r="H218" s="280"/>
      <c r="I218" s="280"/>
      <c r="J218" s="280"/>
      <c r="K218" s="280"/>
    </row>
    <row r="219" spans="2:11" s="219" customFormat="1" ht="14.25">
      <c r="B219" s="279"/>
      <c r="C219" s="280"/>
      <c r="D219" s="280"/>
      <c r="E219" s="280"/>
      <c r="F219" s="280"/>
      <c r="G219" s="280"/>
      <c r="H219" s="280"/>
      <c r="I219" s="280"/>
      <c r="J219" s="280"/>
      <c r="K219" s="280"/>
    </row>
    <row r="220" spans="2:11" s="219" customFormat="1" ht="14.25">
      <c r="B220" s="279"/>
      <c r="C220" s="280"/>
      <c r="D220" s="280"/>
      <c r="E220" s="280"/>
      <c r="F220" s="280"/>
      <c r="G220" s="280"/>
      <c r="H220" s="280"/>
      <c r="I220" s="280"/>
      <c r="J220" s="280"/>
      <c r="K220" s="280"/>
    </row>
    <row r="221" spans="2:11" s="219" customFormat="1" ht="14.25">
      <c r="B221" s="279"/>
      <c r="C221" s="280"/>
      <c r="D221" s="280"/>
      <c r="E221" s="280"/>
      <c r="F221" s="280"/>
      <c r="G221" s="280"/>
      <c r="H221" s="280"/>
      <c r="I221" s="280"/>
      <c r="J221" s="280"/>
      <c r="K221" s="280"/>
    </row>
    <row r="222" spans="2:11" s="219" customFormat="1" ht="14.25">
      <c r="B222" s="279"/>
      <c r="C222" s="280"/>
      <c r="D222" s="280"/>
      <c r="E222" s="280"/>
      <c r="F222" s="280"/>
      <c r="G222" s="280"/>
      <c r="H222" s="280"/>
      <c r="I222" s="280"/>
      <c r="J222" s="280"/>
      <c r="K222" s="280"/>
    </row>
    <row r="223" spans="2:11" s="219" customFormat="1" ht="14.25">
      <c r="B223" s="279"/>
      <c r="C223" s="280"/>
      <c r="D223" s="280"/>
      <c r="E223" s="280"/>
      <c r="F223" s="280"/>
      <c r="G223" s="280"/>
      <c r="H223" s="280"/>
      <c r="I223" s="280"/>
      <c r="J223" s="280"/>
      <c r="K223" s="280"/>
    </row>
    <row r="224" spans="2:11" s="219" customFormat="1" ht="14.25">
      <c r="B224" s="279"/>
      <c r="C224" s="296"/>
      <c r="D224" s="296"/>
      <c r="E224" s="297"/>
      <c r="F224" s="296"/>
      <c r="G224" s="296"/>
      <c r="H224" s="297"/>
      <c r="I224" s="296"/>
      <c r="J224" s="296"/>
      <c r="K224" s="297"/>
    </row>
    <row r="225" spans="2:11" s="219" customFormat="1" ht="14.25">
      <c r="B225" s="279"/>
      <c r="C225" s="296"/>
      <c r="D225" s="296"/>
      <c r="E225" s="297"/>
      <c r="F225" s="296"/>
      <c r="G225" s="296"/>
      <c r="H225" s="297"/>
      <c r="I225" s="296"/>
      <c r="J225" s="296"/>
      <c r="K225" s="297"/>
    </row>
    <row r="226" spans="2:11" s="219" customFormat="1" ht="14.25">
      <c r="B226" s="279"/>
      <c r="C226" s="296"/>
      <c r="D226" s="296"/>
      <c r="E226" s="297"/>
      <c r="F226" s="296"/>
      <c r="G226" s="296"/>
      <c r="H226" s="297"/>
      <c r="I226" s="296"/>
      <c r="J226" s="296"/>
      <c r="K226" s="297"/>
    </row>
    <row r="227" spans="2:11" s="219" customFormat="1" ht="14.25">
      <c r="B227" s="279"/>
      <c r="C227" s="296"/>
      <c r="D227" s="296"/>
      <c r="E227" s="297"/>
      <c r="F227" s="296"/>
      <c r="G227" s="296"/>
      <c r="H227" s="297"/>
      <c r="I227" s="296"/>
      <c r="J227" s="296"/>
      <c r="K227" s="297"/>
    </row>
    <row r="228" spans="2:11" s="219" customFormat="1" ht="14.25">
      <c r="B228" s="279"/>
      <c r="C228" s="296"/>
      <c r="D228" s="296"/>
      <c r="E228" s="297"/>
      <c r="F228" s="296"/>
      <c r="G228" s="296"/>
      <c r="H228" s="297"/>
      <c r="I228" s="296"/>
      <c r="J228" s="296"/>
      <c r="K228" s="297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  <row r="1205" spans="2:11" s="219" customFormat="1" ht="14.25">
      <c r="B1205" s="279"/>
      <c r="C1205" s="296"/>
      <c r="D1205" s="296"/>
      <c r="E1205" s="297"/>
      <c r="F1205" s="296"/>
      <c r="G1205" s="296"/>
      <c r="H1205" s="297"/>
      <c r="I1205" s="296"/>
      <c r="J1205" s="296"/>
      <c r="K1205" s="297"/>
    </row>
    <row r="1206" spans="2:11" s="219" customFormat="1" ht="14.25">
      <c r="B1206" s="279"/>
      <c r="C1206" s="296"/>
      <c r="D1206" s="296"/>
      <c r="E1206" s="297"/>
      <c r="F1206" s="296"/>
      <c r="G1206" s="296"/>
      <c r="H1206" s="297"/>
      <c r="I1206" s="296"/>
      <c r="J1206" s="296"/>
      <c r="K1206" s="297"/>
    </row>
    <row r="1207" spans="2:11" s="219" customFormat="1" ht="14.25">
      <c r="B1207" s="279"/>
      <c r="C1207" s="296"/>
      <c r="D1207" s="296"/>
      <c r="E1207" s="297"/>
      <c r="F1207" s="296"/>
      <c r="G1207" s="296"/>
      <c r="H1207" s="297"/>
      <c r="I1207" s="296"/>
      <c r="J1207" s="296"/>
      <c r="K1207" s="297"/>
    </row>
    <row r="1208" spans="2:11" s="219" customFormat="1" ht="14.25">
      <c r="B1208" s="279"/>
      <c r="C1208" s="296"/>
      <c r="D1208" s="296"/>
      <c r="E1208" s="297"/>
      <c r="F1208" s="296"/>
      <c r="G1208" s="296"/>
      <c r="H1208" s="297"/>
      <c r="I1208" s="296"/>
      <c r="J1208" s="296"/>
      <c r="K1208" s="297"/>
    </row>
    <row r="1209" spans="2:11" s="219" customFormat="1" ht="14.25">
      <c r="B1209" s="279"/>
      <c r="C1209" s="296"/>
      <c r="D1209" s="296"/>
      <c r="E1209" s="297"/>
      <c r="F1209" s="296"/>
      <c r="G1209" s="296"/>
      <c r="H1209" s="297"/>
      <c r="I1209" s="296"/>
      <c r="J1209" s="296"/>
      <c r="K1209" s="297"/>
    </row>
    <row r="1210" spans="2:11" s="219" customFormat="1" ht="14.25">
      <c r="B1210" s="279"/>
      <c r="C1210" s="296"/>
      <c r="D1210" s="296"/>
      <c r="E1210" s="297"/>
      <c r="F1210" s="296"/>
      <c r="G1210" s="296"/>
      <c r="H1210" s="297"/>
      <c r="I1210" s="296"/>
      <c r="J1210" s="296"/>
      <c r="K1210" s="297"/>
    </row>
    <row r="1211" spans="2:11" s="219" customFormat="1" ht="14.25">
      <c r="B1211" s="279"/>
      <c r="C1211" s="296"/>
      <c r="D1211" s="296"/>
      <c r="E1211" s="297"/>
      <c r="F1211" s="296"/>
      <c r="G1211" s="296"/>
      <c r="H1211" s="297"/>
      <c r="I1211" s="296"/>
      <c r="J1211" s="296"/>
      <c r="K1211" s="297"/>
    </row>
    <row r="1212" spans="2:11" s="219" customFormat="1" ht="14.25">
      <c r="B1212" s="279"/>
      <c r="C1212" s="296"/>
      <c r="D1212" s="296"/>
      <c r="E1212" s="297"/>
      <c r="F1212" s="296"/>
      <c r="G1212" s="296"/>
      <c r="H1212" s="297"/>
      <c r="I1212" s="296"/>
      <c r="J1212" s="296"/>
      <c r="K1212" s="297"/>
    </row>
    <row r="1213" spans="2:11" s="219" customFormat="1" ht="14.25">
      <c r="B1213" s="279"/>
      <c r="C1213" s="296"/>
      <c r="D1213" s="296"/>
      <c r="E1213" s="297"/>
      <c r="F1213" s="296"/>
      <c r="G1213" s="296"/>
      <c r="H1213" s="297"/>
      <c r="I1213" s="296"/>
      <c r="J1213" s="296"/>
      <c r="K1213" s="297"/>
    </row>
    <row r="1214" spans="2:11" s="219" customFormat="1" ht="14.25">
      <c r="B1214" s="279"/>
      <c r="C1214" s="296"/>
      <c r="D1214" s="296"/>
      <c r="E1214" s="297"/>
      <c r="F1214" s="296"/>
      <c r="G1214" s="296"/>
      <c r="H1214" s="297"/>
      <c r="I1214" s="296"/>
      <c r="J1214" s="296"/>
      <c r="K1214" s="297"/>
    </row>
    <row r="1215" spans="2:11" s="219" customFormat="1" ht="14.25">
      <c r="B1215" s="279"/>
      <c r="C1215" s="296"/>
      <c r="D1215" s="296"/>
      <c r="E1215" s="297"/>
      <c r="F1215" s="296"/>
      <c r="G1215" s="296"/>
      <c r="H1215" s="297"/>
      <c r="I1215" s="296"/>
      <c r="J1215" s="296"/>
      <c r="K1215" s="297"/>
    </row>
    <row r="1216" spans="2:11" s="219" customFormat="1" ht="14.25">
      <c r="B1216" s="279"/>
      <c r="C1216" s="296"/>
      <c r="D1216" s="296"/>
      <c r="E1216" s="297"/>
      <c r="F1216" s="296"/>
      <c r="G1216" s="296"/>
      <c r="H1216" s="297"/>
      <c r="I1216" s="296"/>
      <c r="J1216" s="296"/>
      <c r="K1216" s="297"/>
    </row>
    <row r="1217" spans="2:11" s="219" customFormat="1" ht="14.25">
      <c r="B1217" s="279"/>
      <c r="C1217" s="296"/>
      <c r="D1217" s="296"/>
      <c r="E1217" s="297"/>
      <c r="F1217" s="296"/>
      <c r="G1217" s="296"/>
      <c r="H1217" s="297"/>
      <c r="I1217" s="296"/>
      <c r="J1217" s="296"/>
      <c r="K1217" s="297"/>
    </row>
    <row r="1218" spans="2:11" s="219" customFormat="1" ht="14.25">
      <c r="B1218" s="279"/>
      <c r="C1218" s="296"/>
      <c r="D1218" s="296"/>
      <c r="E1218" s="297"/>
      <c r="F1218" s="296"/>
      <c r="G1218" s="296"/>
      <c r="H1218" s="297"/>
      <c r="I1218" s="296"/>
      <c r="J1218" s="296"/>
      <c r="K1218" s="297"/>
    </row>
    <row r="1219" spans="2:11" s="219" customFormat="1" ht="14.25">
      <c r="B1219" s="279"/>
      <c r="C1219" s="296"/>
      <c r="D1219" s="296"/>
      <c r="E1219" s="297"/>
      <c r="F1219" s="296"/>
      <c r="G1219" s="296"/>
      <c r="H1219" s="297"/>
      <c r="I1219" s="296"/>
      <c r="J1219" s="296"/>
      <c r="K1219" s="297"/>
    </row>
    <row r="1220" spans="2:11" s="219" customFormat="1" ht="14.25">
      <c r="B1220" s="279"/>
      <c r="C1220" s="296"/>
      <c r="D1220" s="296"/>
      <c r="E1220" s="297"/>
      <c r="F1220" s="296"/>
      <c r="G1220" s="296"/>
      <c r="H1220" s="297"/>
      <c r="I1220" s="296"/>
      <c r="J1220" s="296"/>
      <c r="K1220" s="297"/>
    </row>
    <row r="1221" spans="2:11" s="219" customFormat="1" ht="14.25">
      <c r="B1221" s="279"/>
      <c r="C1221" s="296"/>
      <c r="D1221" s="296"/>
      <c r="E1221" s="297"/>
      <c r="F1221" s="296"/>
      <c r="G1221" s="296"/>
      <c r="H1221" s="297"/>
      <c r="I1221" s="296"/>
      <c r="J1221" s="296"/>
      <c r="K1221" s="297"/>
    </row>
    <row r="1222" spans="2:11" s="219" customFormat="1" ht="14.25">
      <c r="B1222" s="279"/>
      <c r="C1222" s="296"/>
      <c r="D1222" s="296"/>
      <c r="E1222" s="297"/>
      <c r="F1222" s="296"/>
      <c r="G1222" s="296"/>
      <c r="H1222" s="297"/>
      <c r="I1222" s="296"/>
      <c r="J1222" s="296"/>
      <c r="K1222" s="297"/>
    </row>
    <row r="1223" spans="2:11" s="219" customFormat="1" ht="14.25">
      <c r="B1223" s="279"/>
      <c r="C1223" s="296"/>
      <c r="D1223" s="296"/>
      <c r="E1223" s="297"/>
      <c r="F1223" s="296"/>
      <c r="G1223" s="296"/>
      <c r="H1223" s="297"/>
      <c r="I1223" s="296"/>
      <c r="J1223" s="296"/>
      <c r="K1223" s="297"/>
    </row>
    <row r="1224" spans="2:11" s="219" customFormat="1" ht="14.25">
      <c r="B1224" s="279"/>
      <c r="C1224" s="296"/>
      <c r="D1224" s="296"/>
      <c r="E1224" s="297"/>
      <c r="F1224" s="296"/>
      <c r="G1224" s="296"/>
      <c r="H1224" s="297"/>
      <c r="I1224" s="296"/>
      <c r="J1224" s="296"/>
      <c r="K1224" s="297"/>
    </row>
    <row r="1225" spans="2:11" s="219" customFormat="1" ht="14.25">
      <c r="B1225" s="279"/>
      <c r="C1225" s="296"/>
      <c r="D1225" s="296"/>
      <c r="E1225" s="297"/>
      <c r="F1225" s="296"/>
      <c r="G1225" s="296"/>
      <c r="H1225" s="297"/>
      <c r="I1225" s="296"/>
      <c r="J1225" s="296"/>
      <c r="K1225" s="297"/>
    </row>
    <row r="1226" spans="2:11" s="219" customFormat="1" ht="14.25">
      <c r="B1226" s="279"/>
      <c r="C1226" s="296"/>
      <c r="D1226" s="296"/>
      <c r="E1226" s="297"/>
      <c r="F1226" s="296"/>
      <c r="G1226" s="296"/>
      <c r="H1226" s="297"/>
      <c r="I1226" s="296"/>
      <c r="J1226" s="296"/>
      <c r="K1226" s="297"/>
    </row>
    <row r="1227" spans="2:11" s="219" customFormat="1" ht="14.25">
      <c r="B1227" s="279"/>
      <c r="C1227" s="296"/>
      <c r="D1227" s="296"/>
      <c r="E1227" s="297"/>
      <c r="F1227" s="296"/>
      <c r="G1227" s="296"/>
      <c r="H1227" s="297"/>
      <c r="I1227" s="296"/>
      <c r="J1227" s="296"/>
      <c r="K1227" s="297"/>
    </row>
    <row r="1228" spans="2:11" s="219" customFormat="1" ht="14.25">
      <c r="B1228" s="279"/>
      <c r="C1228" s="296"/>
      <c r="D1228" s="296"/>
      <c r="E1228" s="297"/>
      <c r="F1228" s="296"/>
      <c r="G1228" s="296"/>
      <c r="H1228" s="297"/>
      <c r="I1228" s="296"/>
      <c r="J1228" s="296"/>
      <c r="K1228" s="297"/>
    </row>
    <row r="1229" spans="2:11" s="219" customFormat="1" ht="14.25">
      <c r="B1229" s="279"/>
      <c r="C1229" s="296"/>
      <c r="D1229" s="296"/>
      <c r="E1229" s="297"/>
      <c r="F1229" s="296"/>
      <c r="G1229" s="296"/>
      <c r="H1229" s="297"/>
      <c r="I1229" s="296"/>
      <c r="J1229" s="296"/>
      <c r="K1229" s="297"/>
    </row>
  </sheetData>
  <mergeCells count="27">
    <mergeCell ref="I1:K1"/>
    <mergeCell ref="I2:K2"/>
    <mergeCell ref="I3:K3"/>
    <mergeCell ref="A4:K4"/>
    <mergeCell ref="A5:K5"/>
    <mergeCell ref="C7:E7"/>
    <mergeCell ref="F7:H7"/>
    <mergeCell ref="I7:K7"/>
    <mergeCell ref="A33:A36"/>
    <mergeCell ref="C33:E33"/>
    <mergeCell ref="F33:H33"/>
    <mergeCell ref="I33:K33"/>
    <mergeCell ref="H56:H57"/>
    <mergeCell ref="A56:A57"/>
    <mergeCell ref="B56:B57"/>
    <mergeCell ref="C56:C57"/>
    <mergeCell ref="D56:D57"/>
    <mergeCell ref="I56:I57"/>
    <mergeCell ref="J56:J57"/>
    <mergeCell ref="K56:K57"/>
    <mergeCell ref="A90:A93"/>
    <mergeCell ref="C90:E90"/>
    <mergeCell ref="F90:H90"/>
    <mergeCell ref="I90:K90"/>
    <mergeCell ref="E56:E57"/>
    <mergeCell ref="F56:F57"/>
    <mergeCell ref="G56:G57"/>
  </mergeCells>
  <printOptions/>
  <pageMargins left="0.7874015748031497" right="0.7874015748031497" top="0.65" bottom="0.3937007874015748" header="0.5118110236220472" footer="0.5118110236220472"/>
  <pageSetup fitToHeight="4" horizontalDpi="600" verticalDpi="600" orientation="landscape" paperSize="9" scale="64" r:id="rId1"/>
  <rowBreaks count="1" manualBreakCount="1">
    <brk id="8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29"/>
  <sheetViews>
    <sheetView view="pageBreakPreview" zoomScale="50" zoomScaleNormal="75" zoomScaleSheetLayoutView="50" workbookViewId="0" topLeftCell="A1">
      <pane ySplit="10" topLeftCell="BM87" activePane="bottomLeft" state="frozen"/>
      <selection pane="topLeft" activeCell="A1" sqref="A1"/>
      <selection pane="bottomLeft" activeCell="A132" sqref="A1:IV16384"/>
    </sheetView>
  </sheetViews>
  <sheetFormatPr defaultColWidth="9.00390625" defaultRowHeight="12.75"/>
  <cols>
    <col min="1" max="1" width="64.25390625" style="285" customWidth="1"/>
    <col min="2" max="2" width="10.875" style="288" bestFit="1" customWidth="1"/>
    <col min="3" max="3" width="17.25390625" style="289" bestFit="1" customWidth="1"/>
    <col min="4" max="4" width="15.375" style="289" bestFit="1" customWidth="1"/>
    <col min="5" max="5" width="9.125" style="290" bestFit="1" customWidth="1"/>
    <col min="6" max="7" width="16.625" style="289" bestFit="1" customWidth="1"/>
    <col min="8" max="8" width="9.125" style="290" bestFit="1" customWidth="1"/>
    <col min="9" max="9" width="17.375" style="289" bestFit="1" customWidth="1"/>
    <col min="10" max="10" width="16.625" style="289" bestFit="1" customWidth="1"/>
    <col min="11" max="11" width="9.125" style="290" bestFit="1" customWidth="1"/>
    <col min="12" max="13" width="15.75390625" style="285" bestFit="1" customWidth="1"/>
    <col min="14" max="14" width="14.375" style="285" bestFit="1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1:17" ht="15">
      <c r="A1" s="322"/>
      <c r="B1" s="323"/>
      <c r="C1" s="324"/>
      <c r="D1" s="324"/>
      <c r="E1" s="325"/>
      <c r="F1" s="324"/>
      <c r="G1" s="324"/>
      <c r="H1" s="325"/>
      <c r="I1" s="475" t="s">
        <v>127</v>
      </c>
      <c r="J1" s="475"/>
      <c r="K1" s="475"/>
      <c r="L1" s="322"/>
      <c r="M1" s="322"/>
      <c r="N1" s="322"/>
      <c r="O1" s="322"/>
      <c r="P1" s="322"/>
      <c r="Q1" s="322"/>
    </row>
    <row r="2" spans="1:17" ht="15">
      <c r="A2" s="322"/>
      <c r="B2" s="323"/>
      <c r="C2" s="324"/>
      <c r="D2" s="324"/>
      <c r="E2" s="325"/>
      <c r="F2" s="324"/>
      <c r="G2" s="324"/>
      <c r="H2" s="325"/>
      <c r="I2" s="475" t="s">
        <v>126</v>
      </c>
      <c r="J2" s="475"/>
      <c r="K2" s="475"/>
      <c r="L2" s="322"/>
      <c r="M2" s="322"/>
      <c r="N2" s="322"/>
      <c r="O2" s="322"/>
      <c r="P2" s="322"/>
      <c r="Q2" s="322"/>
    </row>
    <row r="3" spans="1:17" ht="15">
      <c r="A3" s="322"/>
      <c r="B3" s="323"/>
      <c r="C3" s="324"/>
      <c r="D3" s="324"/>
      <c r="E3" s="325"/>
      <c r="F3" s="324"/>
      <c r="G3" s="324"/>
      <c r="H3" s="325"/>
      <c r="I3" s="475" t="s">
        <v>128</v>
      </c>
      <c r="J3" s="475"/>
      <c r="K3" s="475"/>
      <c r="L3" s="322"/>
      <c r="M3" s="322"/>
      <c r="N3" s="322"/>
      <c r="O3" s="322"/>
      <c r="P3" s="322"/>
      <c r="Q3" s="322"/>
    </row>
    <row r="4" spans="1:17" ht="14.25">
      <c r="A4" s="476" t="s">
        <v>112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322"/>
      <c r="M4" s="322"/>
      <c r="N4" s="322"/>
      <c r="O4" s="322"/>
      <c r="P4" s="322"/>
      <c r="Q4" s="322"/>
    </row>
    <row r="5" spans="1:17" s="52" customFormat="1" ht="18" customHeight="1">
      <c r="A5" s="495" t="s">
        <v>190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326"/>
      <c r="M5" s="326"/>
      <c r="N5" s="326"/>
      <c r="O5" s="326"/>
      <c r="P5" s="326"/>
      <c r="Q5" s="326"/>
    </row>
    <row r="6" spans="1:17" s="52" customFormat="1" ht="15.75" customHeight="1">
      <c r="A6" s="326"/>
      <c r="B6" s="327"/>
      <c r="C6" s="328"/>
      <c r="D6" s="328"/>
      <c r="E6" s="329"/>
      <c r="F6" s="328"/>
      <c r="G6" s="328"/>
      <c r="H6" s="330"/>
      <c r="I6" s="328"/>
      <c r="J6" s="331"/>
      <c r="K6" s="329" t="s">
        <v>0</v>
      </c>
      <c r="L6" s="326"/>
      <c r="M6" s="326"/>
      <c r="N6" s="326"/>
      <c r="O6" s="326"/>
      <c r="P6" s="326"/>
      <c r="Q6" s="326"/>
    </row>
    <row r="7" spans="1:17" s="52" customFormat="1" ht="18.75" customHeight="1">
      <c r="A7" s="332"/>
      <c r="B7" s="333"/>
      <c r="C7" s="471" t="s">
        <v>1</v>
      </c>
      <c r="D7" s="472"/>
      <c r="E7" s="472"/>
      <c r="F7" s="473" t="s">
        <v>66</v>
      </c>
      <c r="G7" s="473"/>
      <c r="H7" s="473"/>
      <c r="I7" s="474" t="s">
        <v>2</v>
      </c>
      <c r="J7" s="474"/>
      <c r="K7" s="474"/>
      <c r="L7" s="326"/>
      <c r="M7" s="326"/>
      <c r="N7" s="326"/>
      <c r="O7" s="326"/>
      <c r="P7" s="326"/>
      <c r="Q7" s="326"/>
    </row>
    <row r="8" spans="1:17" s="52" customFormat="1" ht="15">
      <c r="A8" s="334"/>
      <c r="B8" s="335" t="s">
        <v>3</v>
      </c>
      <c r="C8" s="336" t="s">
        <v>4</v>
      </c>
      <c r="D8" s="337" t="s">
        <v>5</v>
      </c>
      <c r="E8" s="338" t="s">
        <v>6</v>
      </c>
      <c r="F8" s="337" t="s">
        <v>4</v>
      </c>
      <c r="G8" s="337" t="s">
        <v>5</v>
      </c>
      <c r="H8" s="338" t="s">
        <v>6</v>
      </c>
      <c r="I8" s="337" t="s">
        <v>4</v>
      </c>
      <c r="J8" s="337" t="s">
        <v>5</v>
      </c>
      <c r="K8" s="339" t="s">
        <v>6</v>
      </c>
      <c r="L8" s="326"/>
      <c r="M8" s="326"/>
      <c r="N8" s="326"/>
      <c r="O8" s="326"/>
      <c r="P8" s="326"/>
      <c r="Q8" s="326"/>
    </row>
    <row r="9" spans="1:17" s="21" customFormat="1" ht="15" customHeight="1">
      <c r="A9" s="334"/>
      <c r="B9" s="340" t="s">
        <v>7</v>
      </c>
      <c r="C9" s="341" t="s">
        <v>8</v>
      </c>
      <c r="D9" s="342"/>
      <c r="E9" s="343" t="s">
        <v>9</v>
      </c>
      <c r="F9" s="342" t="s">
        <v>189</v>
      </c>
      <c r="G9" s="342"/>
      <c r="H9" s="343" t="s">
        <v>9</v>
      </c>
      <c r="I9" s="342" t="s">
        <v>8</v>
      </c>
      <c r="J9" s="342"/>
      <c r="K9" s="344" t="s">
        <v>9</v>
      </c>
      <c r="L9" s="345"/>
      <c r="M9" s="345"/>
      <c r="N9" s="345"/>
      <c r="O9" s="345"/>
      <c r="P9" s="345"/>
      <c r="Q9" s="345"/>
    </row>
    <row r="10" spans="1:17" s="21" customFormat="1" ht="15" customHeight="1" thickBot="1">
      <c r="A10" s="346"/>
      <c r="B10" s="347" t="s">
        <v>78</v>
      </c>
      <c r="C10" s="348" t="s">
        <v>189</v>
      </c>
      <c r="D10" s="349"/>
      <c r="E10" s="350"/>
      <c r="F10" s="349"/>
      <c r="G10" s="349"/>
      <c r="H10" s="350"/>
      <c r="I10" s="349" t="s">
        <v>189</v>
      </c>
      <c r="J10" s="349"/>
      <c r="K10" s="351"/>
      <c r="L10" s="345"/>
      <c r="M10" s="345"/>
      <c r="N10" s="345"/>
      <c r="O10" s="345"/>
      <c r="P10" s="345"/>
      <c r="Q10" s="345"/>
    </row>
    <row r="11" spans="1:17" s="21" customFormat="1" ht="15">
      <c r="A11" s="352" t="s">
        <v>12</v>
      </c>
      <c r="B11" s="353"/>
      <c r="C11" s="354"/>
      <c r="D11" s="354"/>
      <c r="E11" s="355"/>
      <c r="F11" s="356"/>
      <c r="G11" s="356"/>
      <c r="H11" s="355"/>
      <c r="I11" s="356"/>
      <c r="J11" s="356"/>
      <c r="K11" s="357"/>
      <c r="L11" s="345"/>
      <c r="M11" s="345"/>
      <c r="N11" s="345"/>
      <c r="O11" s="345"/>
      <c r="P11" s="345"/>
      <c r="Q11" s="345"/>
    </row>
    <row r="12" spans="1:22" s="25" customFormat="1" ht="15">
      <c r="A12" s="434" t="s">
        <v>13</v>
      </c>
      <c r="B12" s="358"/>
      <c r="C12" s="359">
        <f>C13+C14+C16+C17</f>
        <v>1428092500</v>
      </c>
      <c r="D12" s="359">
        <f>D13+D14+D15+D16+D17</f>
        <v>336706453.33</v>
      </c>
      <c r="E12" s="360">
        <f>D12/C12*100</f>
        <v>23.57735604171298</v>
      </c>
      <c r="F12" s="359">
        <f>F19+F15</f>
        <v>52200000</v>
      </c>
      <c r="G12" s="359">
        <f>G19+G15+G21</f>
        <v>10073335.17</v>
      </c>
      <c r="H12" s="360">
        <f>G12/F12*100</f>
        <v>19.297576954022986</v>
      </c>
      <c r="I12" s="359">
        <f>C12+F12</f>
        <v>1480292500</v>
      </c>
      <c r="J12" s="359">
        <f>D12+G12</f>
        <v>346779788.5</v>
      </c>
      <c r="K12" s="360">
        <f>J12/I12*100</f>
        <v>23.426436903517377</v>
      </c>
      <c r="L12" s="361" t="b">
        <f>D12+G12=J12</f>
        <v>1</v>
      </c>
      <c r="M12" s="362" t="s">
        <v>201</v>
      </c>
      <c r="N12" s="345" t="s">
        <v>202</v>
      </c>
      <c r="O12" s="362"/>
      <c r="P12" s="362"/>
      <c r="Q12" s="362"/>
      <c r="R12" s="24"/>
      <c r="S12" s="24"/>
      <c r="T12" s="24"/>
      <c r="U12" s="24"/>
      <c r="V12" s="24"/>
    </row>
    <row r="13" spans="1:17" s="21" customFormat="1" ht="18" customHeight="1">
      <c r="A13" s="435" t="s">
        <v>86</v>
      </c>
      <c r="B13" s="363">
        <v>11010000</v>
      </c>
      <c r="C13" s="306">
        <v>1206325500</v>
      </c>
      <c r="D13" s="306">
        <v>273906620.94</v>
      </c>
      <c r="E13" s="307">
        <f>D13/C13*100</f>
        <v>22.705863462224748</v>
      </c>
      <c r="F13" s="364"/>
      <c r="G13" s="364"/>
      <c r="H13" s="307"/>
      <c r="I13" s="364">
        <f aca="true" t="shared" si="0" ref="I13:J88">C13+F13</f>
        <v>1206325500</v>
      </c>
      <c r="J13" s="364">
        <f>D13+G13</f>
        <v>273906620.94</v>
      </c>
      <c r="K13" s="307">
        <f>J13/I13*100</f>
        <v>22.705863462224748</v>
      </c>
      <c r="L13" s="361" t="b">
        <f aca="true" t="shared" si="1" ref="L13:L79">D13+G13=J13</f>
        <v>1</v>
      </c>
      <c r="M13" s="428">
        <f>D13/D42*100</f>
        <v>79.72533711171612</v>
      </c>
      <c r="N13" s="421">
        <f>D13-'[1]Лист3'!$D$13</f>
        <v>-21118846.78000003</v>
      </c>
      <c r="O13" s="345"/>
      <c r="P13" s="345"/>
      <c r="Q13" s="345"/>
    </row>
    <row r="14" spans="1:17" s="21" customFormat="1" ht="15">
      <c r="A14" s="435" t="s">
        <v>14</v>
      </c>
      <c r="B14" s="365">
        <v>11020000</v>
      </c>
      <c r="C14" s="306">
        <v>6500000</v>
      </c>
      <c r="D14" s="306">
        <v>2884950</v>
      </c>
      <c r="E14" s="307">
        <f>D14/C14*100</f>
        <v>44.38384615384615</v>
      </c>
      <c r="F14" s="364"/>
      <c r="G14" s="364"/>
      <c r="H14" s="307"/>
      <c r="I14" s="364">
        <f>C14+F14</f>
        <v>6500000</v>
      </c>
      <c r="J14" s="364">
        <f t="shared" si="0"/>
        <v>2884950</v>
      </c>
      <c r="K14" s="307">
        <f aca="true" t="shared" si="2" ref="K14:K76">J14/I14*100</f>
        <v>44.38384615384615</v>
      </c>
      <c r="L14" s="361" t="b">
        <f t="shared" si="1"/>
        <v>1</v>
      </c>
      <c r="M14" s="345"/>
      <c r="N14" s="345"/>
      <c r="O14" s="345"/>
      <c r="P14" s="345"/>
      <c r="Q14" s="345"/>
    </row>
    <row r="15" spans="1:17" s="21" customFormat="1" ht="30">
      <c r="A15" s="435" t="s">
        <v>125</v>
      </c>
      <c r="B15" s="365">
        <v>12020000</v>
      </c>
      <c r="C15" s="306">
        <v>0</v>
      </c>
      <c r="D15" s="306">
        <v>0</v>
      </c>
      <c r="E15" s="307"/>
      <c r="F15" s="364">
        <v>50680000</v>
      </c>
      <c r="G15" s="364">
        <v>9662788.9</v>
      </c>
      <c r="H15" s="307">
        <f>G15/F15*100</f>
        <v>19.06627644041042</v>
      </c>
      <c r="I15" s="364">
        <f t="shared" si="0"/>
        <v>50680000</v>
      </c>
      <c r="J15" s="364">
        <f t="shared" si="0"/>
        <v>9662788.9</v>
      </c>
      <c r="K15" s="307">
        <f t="shared" si="2"/>
        <v>19.06627644041042</v>
      </c>
      <c r="L15" s="361" t="b">
        <f t="shared" si="1"/>
        <v>1</v>
      </c>
      <c r="M15" s="345"/>
      <c r="N15" s="345"/>
      <c r="O15" s="345"/>
      <c r="P15" s="345"/>
      <c r="Q15" s="345"/>
    </row>
    <row r="16" spans="1:17" s="21" customFormat="1" ht="15">
      <c r="A16" s="435" t="s">
        <v>16</v>
      </c>
      <c r="B16" s="365">
        <v>13050000</v>
      </c>
      <c r="C16" s="364">
        <v>156000000</v>
      </c>
      <c r="D16" s="364">
        <v>46051257.19</v>
      </c>
      <c r="E16" s="307">
        <f>D16/C16*100</f>
        <v>29.52003666025641</v>
      </c>
      <c r="F16" s="364"/>
      <c r="G16" s="364"/>
      <c r="H16" s="307"/>
      <c r="I16" s="364">
        <f t="shared" si="0"/>
        <v>156000000</v>
      </c>
      <c r="J16" s="364">
        <f t="shared" si="0"/>
        <v>46051257.19</v>
      </c>
      <c r="K16" s="307">
        <f t="shared" si="2"/>
        <v>29.52003666025641</v>
      </c>
      <c r="L16" s="361" t="b">
        <f t="shared" si="1"/>
        <v>1</v>
      </c>
      <c r="N16" s="421">
        <f>D16-'[1]Лист3'!$D$16</f>
        <v>13087786.61</v>
      </c>
      <c r="O16" s="345"/>
      <c r="P16" s="345"/>
      <c r="Q16" s="345"/>
    </row>
    <row r="17" spans="1:17" s="21" customFormat="1" ht="30">
      <c r="A17" s="318" t="s">
        <v>17</v>
      </c>
      <c r="B17" s="366">
        <v>14060000</v>
      </c>
      <c r="C17" s="364">
        <v>59267000</v>
      </c>
      <c r="D17" s="364">
        <v>13863625.2</v>
      </c>
      <c r="E17" s="307">
        <f>D17/C17*100</f>
        <v>23.391811969561473</v>
      </c>
      <c r="F17" s="364"/>
      <c r="G17" s="364"/>
      <c r="H17" s="307"/>
      <c r="I17" s="364">
        <f t="shared" si="0"/>
        <v>59267000</v>
      </c>
      <c r="J17" s="364">
        <f t="shared" si="0"/>
        <v>13863625.2</v>
      </c>
      <c r="K17" s="307">
        <f t="shared" si="2"/>
        <v>23.391811969561473</v>
      </c>
      <c r="L17" s="361" t="b">
        <f t="shared" si="1"/>
        <v>1</v>
      </c>
      <c r="N17" s="421">
        <f>D17-'[1]Лист3'!$D$17</f>
        <v>-762888.7600000016</v>
      </c>
      <c r="O17" s="345"/>
      <c r="P17" s="345"/>
      <c r="Q17" s="345"/>
    </row>
    <row r="18" spans="1:17" s="21" customFormat="1" ht="15" hidden="1">
      <c r="A18" s="435" t="s">
        <v>18</v>
      </c>
      <c r="B18" s="365">
        <v>16010000</v>
      </c>
      <c r="C18" s="364"/>
      <c r="D18" s="364"/>
      <c r="E18" s="307"/>
      <c r="F18" s="364"/>
      <c r="G18" s="364"/>
      <c r="H18" s="307"/>
      <c r="I18" s="364"/>
      <c r="J18" s="364">
        <f t="shared" si="0"/>
        <v>0</v>
      </c>
      <c r="K18" s="307" t="e">
        <f t="shared" si="2"/>
        <v>#DIV/0!</v>
      </c>
      <c r="L18" s="361" t="b">
        <f t="shared" si="1"/>
        <v>1</v>
      </c>
      <c r="M18" s="421">
        <f>D18-'[1]Лист3'!$D$16</f>
        <v>-32963470.58</v>
      </c>
      <c r="N18" s="345"/>
      <c r="O18" s="345"/>
      <c r="P18" s="345"/>
      <c r="Q18" s="345"/>
    </row>
    <row r="19" spans="1:17" s="21" customFormat="1" ht="30">
      <c r="A19" s="435" t="s">
        <v>19</v>
      </c>
      <c r="B19" s="365">
        <v>14070000</v>
      </c>
      <c r="C19" s="364">
        <v>0</v>
      </c>
      <c r="D19" s="364">
        <v>0</v>
      </c>
      <c r="E19" s="307"/>
      <c r="F19" s="364">
        <v>1520000</v>
      </c>
      <c r="G19" s="364">
        <v>410546.27</v>
      </c>
      <c r="H19" s="307">
        <f>G19/F19*100</f>
        <v>27.009623026315793</v>
      </c>
      <c r="I19" s="364">
        <f t="shared" si="0"/>
        <v>1520000</v>
      </c>
      <c r="J19" s="364">
        <f t="shared" si="0"/>
        <v>410546.27</v>
      </c>
      <c r="K19" s="307">
        <f t="shared" si="2"/>
        <v>27.009623026315793</v>
      </c>
      <c r="L19" s="361" t="b">
        <f t="shared" si="1"/>
        <v>1</v>
      </c>
      <c r="M19" s="421"/>
      <c r="N19" s="345"/>
      <c r="O19" s="345"/>
      <c r="P19" s="345"/>
      <c r="Q19" s="345"/>
    </row>
    <row r="20" spans="1:17" s="21" customFormat="1" ht="15" hidden="1">
      <c r="A20" s="225" t="s">
        <v>20</v>
      </c>
      <c r="B20" s="367">
        <v>23030000</v>
      </c>
      <c r="C20" s="364"/>
      <c r="D20" s="364"/>
      <c r="E20" s="307" t="e">
        <f>D20/C20*100</f>
        <v>#DIV/0!</v>
      </c>
      <c r="F20" s="364"/>
      <c r="G20" s="364"/>
      <c r="H20" s="307"/>
      <c r="I20" s="364">
        <f t="shared" si="0"/>
        <v>0</v>
      </c>
      <c r="J20" s="364">
        <f t="shared" si="0"/>
        <v>0</v>
      </c>
      <c r="K20" s="307" t="e">
        <f t="shared" si="2"/>
        <v>#DIV/0!</v>
      </c>
      <c r="L20" s="361" t="b">
        <f t="shared" si="1"/>
        <v>1</v>
      </c>
      <c r="M20" s="421">
        <f>D20-'[1]Лист3'!$D$16</f>
        <v>-32963470.58</v>
      </c>
      <c r="N20" s="368"/>
      <c r="O20" s="345"/>
      <c r="P20" s="345"/>
      <c r="Q20" s="345"/>
    </row>
    <row r="21" spans="1:17" s="21" customFormat="1" ht="15" hidden="1">
      <c r="A21" s="225" t="s">
        <v>21</v>
      </c>
      <c r="B21" s="365">
        <v>24060000</v>
      </c>
      <c r="C21" s="364"/>
      <c r="D21" s="364"/>
      <c r="E21" s="307" t="e">
        <f>D21/C21*100</f>
        <v>#DIV/0!</v>
      </c>
      <c r="F21" s="364"/>
      <c r="G21" s="364"/>
      <c r="H21" s="307"/>
      <c r="I21" s="364">
        <f t="shared" si="0"/>
        <v>0</v>
      </c>
      <c r="J21" s="364">
        <f t="shared" si="0"/>
        <v>0</v>
      </c>
      <c r="K21" s="307" t="e">
        <f t="shared" si="2"/>
        <v>#DIV/0!</v>
      </c>
      <c r="L21" s="361" t="b">
        <f t="shared" si="1"/>
        <v>1</v>
      </c>
      <c r="M21" s="421">
        <f>D21-'[1]Лист3'!$D$16</f>
        <v>-32963470.58</v>
      </c>
      <c r="N21" s="345"/>
      <c r="O21" s="345"/>
      <c r="P21" s="345"/>
      <c r="Q21" s="345"/>
    </row>
    <row r="22" spans="1:17" s="25" customFormat="1" ht="15" customHeight="1">
      <c r="A22" s="436" t="s">
        <v>22</v>
      </c>
      <c r="B22" s="369"/>
      <c r="C22" s="359">
        <f>SUM(C24:C31)</f>
        <v>12357800</v>
      </c>
      <c r="D22" s="359">
        <f>SUM(D23:D38)-D37</f>
        <v>6855502.35</v>
      </c>
      <c r="E22" s="360">
        <f>D22/C22*100</f>
        <v>55.475103578306815</v>
      </c>
      <c r="F22" s="359">
        <f>F26+F31+F30</f>
        <v>70717700</v>
      </c>
      <c r="G22" s="359">
        <f>G26+G31+G30</f>
        <v>40612856.23</v>
      </c>
      <c r="H22" s="360">
        <f>G22/F22*100</f>
        <v>57.42954908035753</v>
      </c>
      <c r="I22" s="359">
        <f>C22+F22</f>
        <v>83075500</v>
      </c>
      <c r="J22" s="359">
        <f t="shared" si="0"/>
        <v>47468358.58</v>
      </c>
      <c r="K22" s="360">
        <f t="shared" si="2"/>
        <v>57.13881779826784</v>
      </c>
      <c r="L22" s="361" t="b">
        <f t="shared" si="1"/>
        <v>1</v>
      </c>
      <c r="M22" s="370"/>
      <c r="N22" s="370"/>
      <c r="O22" s="370"/>
      <c r="P22" s="370"/>
      <c r="Q22" s="370"/>
    </row>
    <row r="23" spans="1:17" s="25" customFormat="1" ht="84.75" customHeight="1" hidden="1">
      <c r="A23" s="318" t="s">
        <v>173</v>
      </c>
      <c r="B23" s="371" t="s">
        <v>172</v>
      </c>
      <c r="C23" s="262"/>
      <c r="D23" s="262"/>
      <c r="E23" s="307"/>
      <c r="F23" s="262"/>
      <c r="G23" s="262"/>
      <c r="H23" s="255"/>
      <c r="I23" s="364">
        <f t="shared" si="0"/>
        <v>0</v>
      </c>
      <c r="J23" s="364">
        <f t="shared" si="0"/>
        <v>0</v>
      </c>
      <c r="K23" s="307"/>
      <c r="L23" s="361" t="b">
        <f t="shared" si="1"/>
        <v>1</v>
      </c>
      <c r="M23" s="370"/>
      <c r="N23" s="370"/>
      <c r="O23" s="370"/>
      <c r="P23" s="370"/>
      <c r="Q23" s="370"/>
    </row>
    <row r="24" spans="1:17" s="21" customFormat="1" ht="30">
      <c r="A24" s="217" t="s">
        <v>23</v>
      </c>
      <c r="B24" s="365">
        <v>21040000</v>
      </c>
      <c r="C24" s="364">
        <v>5930000</v>
      </c>
      <c r="D24" s="364">
        <v>5356362.75</v>
      </c>
      <c r="E24" s="307">
        <f>D24/C24*100</f>
        <v>90.32652192242833</v>
      </c>
      <c r="F24" s="364"/>
      <c r="G24" s="364"/>
      <c r="H24" s="307"/>
      <c r="I24" s="364">
        <f t="shared" si="0"/>
        <v>5930000</v>
      </c>
      <c r="J24" s="364">
        <f t="shared" si="0"/>
        <v>5356362.75</v>
      </c>
      <c r="K24" s="307">
        <f t="shared" si="2"/>
        <v>90.32652192242833</v>
      </c>
      <c r="L24" s="361" t="b">
        <f t="shared" si="1"/>
        <v>1</v>
      </c>
      <c r="M24" s="345"/>
      <c r="N24" s="345"/>
      <c r="O24" s="345"/>
      <c r="P24" s="345"/>
      <c r="Q24" s="345"/>
    </row>
    <row r="25" spans="1:17" s="21" customFormat="1" ht="15" hidden="1">
      <c r="A25" s="252" t="s">
        <v>24</v>
      </c>
      <c r="B25" s="365">
        <v>21080000</v>
      </c>
      <c r="C25" s="364"/>
      <c r="D25" s="364"/>
      <c r="E25" s="307"/>
      <c r="F25" s="364"/>
      <c r="G25" s="364"/>
      <c r="H25" s="307"/>
      <c r="I25" s="364"/>
      <c r="J25" s="364">
        <f t="shared" si="0"/>
        <v>0</v>
      </c>
      <c r="K25" s="307"/>
      <c r="L25" s="361" t="b">
        <f t="shared" si="1"/>
        <v>1</v>
      </c>
      <c r="M25" s="345"/>
      <c r="N25" s="345"/>
      <c r="O25" s="345"/>
      <c r="P25" s="345"/>
      <c r="Q25" s="345"/>
    </row>
    <row r="26" spans="1:17" s="21" customFormat="1" ht="30">
      <c r="A26" s="252" t="s">
        <v>25</v>
      </c>
      <c r="B26" s="365">
        <v>21110000</v>
      </c>
      <c r="C26" s="364"/>
      <c r="D26" s="364"/>
      <c r="E26" s="307"/>
      <c r="F26" s="364">
        <v>1862600</v>
      </c>
      <c r="G26" s="364">
        <v>511622.65</v>
      </c>
      <c r="H26" s="307">
        <f>G26/F26*100</f>
        <v>27.468197680661444</v>
      </c>
      <c r="I26" s="364">
        <f t="shared" si="0"/>
        <v>1862600</v>
      </c>
      <c r="J26" s="364">
        <f t="shared" si="0"/>
        <v>511622.65</v>
      </c>
      <c r="K26" s="307">
        <f t="shared" si="2"/>
        <v>27.468197680661444</v>
      </c>
      <c r="L26" s="361" t="b">
        <f t="shared" si="1"/>
        <v>1</v>
      </c>
      <c r="M26" s="345"/>
      <c r="N26" s="345"/>
      <c r="O26" s="345"/>
      <c r="P26" s="345"/>
      <c r="Q26" s="345"/>
    </row>
    <row r="27" spans="1:17" s="21" customFormat="1" ht="30">
      <c r="A27" s="225" t="s">
        <v>26</v>
      </c>
      <c r="B27" s="365">
        <v>22080000</v>
      </c>
      <c r="C27" s="364">
        <v>5417800</v>
      </c>
      <c r="D27" s="364">
        <v>1211306.55</v>
      </c>
      <c r="E27" s="307">
        <f>D27/C27*100</f>
        <v>22.357904499981544</v>
      </c>
      <c r="F27" s="364"/>
      <c r="G27" s="364"/>
      <c r="H27" s="307"/>
      <c r="I27" s="364">
        <f t="shared" si="0"/>
        <v>5417800</v>
      </c>
      <c r="J27" s="364">
        <f t="shared" si="0"/>
        <v>1211306.55</v>
      </c>
      <c r="K27" s="307">
        <f t="shared" si="2"/>
        <v>22.357904499981544</v>
      </c>
      <c r="L27" s="361" t="b">
        <f t="shared" si="1"/>
        <v>1</v>
      </c>
      <c r="M27" s="345"/>
      <c r="N27" s="345"/>
      <c r="O27" s="345"/>
      <c r="P27" s="345"/>
      <c r="Q27" s="345"/>
    </row>
    <row r="28" spans="1:17" s="21" customFormat="1" ht="21" customHeight="1" hidden="1">
      <c r="A28" s="435" t="s">
        <v>20</v>
      </c>
      <c r="B28" s="365">
        <v>23030000</v>
      </c>
      <c r="C28" s="306"/>
      <c r="D28" s="306"/>
      <c r="E28" s="307"/>
      <c r="F28" s="364"/>
      <c r="G28" s="364"/>
      <c r="H28" s="307"/>
      <c r="I28" s="364"/>
      <c r="J28" s="364">
        <f t="shared" si="0"/>
        <v>0</v>
      </c>
      <c r="K28" s="307"/>
      <c r="L28" s="361" t="b">
        <f t="shared" si="1"/>
        <v>1</v>
      </c>
      <c r="M28" s="345"/>
      <c r="N28" s="345"/>
      <c r="O28" s="345"/>
      <c r="P28" s="345"/>
      <c r="Q28" s="345"/>
    </row>
    <row r="29" spans="1:17" s="21" customFormat="1" ht="15">
      <c r="A29" s="435" t="s">
        <v>27</v>
      </c>
      <c r="B29" s="365">
        <v>24030000</v>
      </c>
      <c r="C29" s="364"/>
      <c r="D29" s="364">
        <v>936.6</v>
      </c>
      <c r="E29" s="307"/>
      <c r="F29" s="364"/>
      <c r="G29" s="364"/>
      <c r="H29" s="307"/>
      <c r="I29" s="364"/>
      <c r="J29" s="364">
        <f t="shared" si="0"/>
        <v>936.6</v>
      </c>
      <c r="K29" s="307"/>
      <c r="L29" s="361" t="b">
        <f t="shared" si="1"/>
        <v>1</v>
      </c>
      <c r="M29" s="345"/>
      <c r="N29" s="345"/>
      <c r="O29" s="345"/>
      <c r="P29" s="345"/>
      <c r="Q29" s="345"/>
    </row>
    <row r="30" spans="1:17" s="21" customFormat="1" ht="15">
      <c r="A30" s="435" t="s">
        <v>28</v>
      </c>
      <c r="B30" s="365">
        <v>24060000</v>
      </c>
      <c r="C30" s="364">
        <v>1010000</v>
      </c>
      <c r="D30" s="364">
        <v>286896.45</v>
      </c>
      <c r="E30" s="307">
        <f>D30/C30*100</f>
        <v>28.405589108910895</v>
      </c>
      <c r="F30" s="364">
        <v>130000</v>
      </c>
      <c r="G30" s="364">
        <v>33248.44</v>
      </c>
      <c r="H30" s="307">
        <f>G30/F30*100</f>
        <v>25.57572307692308</v>
      </c>
      <c r="I30" s="364">
        <f t="shared" si="0"/>
        <v>1140000</v>
      </c>
      <c r="J30" s="364">
        <f t="shared" si="0"/>
        <v>320144.89</v>
      </c>
      <c r="K30" s="307">
        <f t="shared" si="2"/>
        <v>28.0828850877193</v>
      </c>
      <c r="L30" s="361" t="b">
        <f t="shared" si="1"/>
        <v>1</v>
      </c>
      <c r="M30" s="345"/>
      <c r="N30" s="345"/>
      <c r="O30" s="345"/>
      <c r="P30" s="345"/>
      <c r="Q30" s="345"/>
    </row>
    <row r="31" spans="1:17" s="21" customFormat="1" ht="15">
      <c r="A31" s="252" t="s">
        <v>29</v>
      </c>
      <c r="B31" s="365">
        <v>25000000</v>
      </c>
      <c r="C31" s="364"/>
      <c r="D31" s="364"/>
      <c r="E31" s="307"/>
      <c r="F31" s="364">
        <v>68725100</v>
      </c>
      <c r="G31" s="364">
        <v>40067985.14</v>
      </c>
      <c r="H31" s="307">
        <f>G31/F31*100</f>
        <v>58.30182151790248</v>
      </c>
      <c r="I31" s="364">
        <f>C31+F31</f>
        <v>68725100</v>
      </c>
      <c r="J31" s="364">
        <f>D31+G31</f>
        <v>40067985.14</v>
      </c>
      <c r="K31" s="307">
        <f t="shared" si="2"/>
        <v>58.30182151790248</v>
      </c>
      <c r="L31" s="361" t="b">
        <f t="shared" si="1"/>
        <v>1</v>
      </c>
      <c r="M31" s="345"/>
      <c r="N31" s="345"/>
      <c r="O31" s="345"/>
      <c r="P31" s="345"/>
      <c r="Q31" s="345"/>
    </row>
    <row r="32" spans="1:17" s="21" customFormat="1" ht="15" hidden="1">
      <c r="A32" s="252"/>
      <c r="B32" s="372"/>
      <c r="C32" s="307"/>
      <c r="D32" s="307"/>
      <c r="E32" s="307"/>
      <c r="F32" s="307"/>
      <c r="G32" s="307"/>
      <c r="H32" s="307"/>
      <c r="I32" s="307"/>
      <c r="J32" s="307"/>
      <c r="K32" s="307"/>
      <c r="L32" s="361" t="b">
        <f t="shared" si="1"/>
        <v>1</v>
      </c>
      <c r="M32" s="345"/>
      <c r="N32" s="345"/>
      <c r="O32" s="345"/>
      <c r="P32" s="345"/>
      <c r="Q32" s="345"/>
    </row>
    <row r="33" spans="1:17" s="52" customFormat="1" ht="18.75" customHeight="1" hidden="1">
      <c r="A33" s="491"/>
      <c r="B33" s="253"/>
      <c r="C33" s="492" t="s">
        <v>1</v>
      </c>
      <c r="D33" s="492"/>
      <c r="E33" s="492"/>
      <c r="F33" s="493" t="s">
        <v>66</v>
      </c>
      <c r="G33" s="493"/>
      <c r="H33" s="493"/>
      <c r="I33" s="494" t="s">
        <v>2</v>
      </c>
      <c r="J33" s="494"/>
      <c r="K33" s="494"/>
      <c r="L33" s="361" t="b">
        <f t="shared" si="1"/>
        <v>1</v>
      </c>
      <c r="M33" s="326"/>
      <c r="N33" s="326"/>
      <c r="O33" s="326"/>
      <c r="P33" s="326"/>
      <c r="Q33" s="326"/>
    </row>
    <row r="34" spans="1:17" s="52" customFormat="1" ht="15" hidden="1">
      <c r="A34" s="491"/>
      <c r="B34" s="253" t="s">
        <v>3</v>
      </c>
      <c r="C34" s="373" t="s">
        <v>4</v>
      </c>
      <c r="D34" s="373" t="s">
        <v>5</v>
      </c>
      <c r="E34" s="373" t="s">
        <v>6</v>
      </c>
      <c r="F34" s="373" t="s">
        <v>4</v>
      </c>
      <c r="G34" s="373" t="s">
        <v>5</v>
      </c>
      <c r="H34" s="373" t="s">
        <v>6</v>
      </c>
      <c r="I34" s="373" t="s">
        <v>4</v>
      </c>
      <c r="J34" s="373" t="s">
        <v>5</v>
      </c>
      <c r="K34" s="373" t="s">
        <v>6</v>
      </c>
      <c r="L34" s="361" t="e">
        <f t="shared" si="1"/>
        <v>#VALUE!</v>
      </c>
      <c r="M34" s="326"/>
      <c r="N34" s="326"/>
      <c r="O34" s="326"/>
      <c r="P34" s="326"/>
      <c r="Q34" s="326"/>
    </row>
    <row r="35" spans="1:17" s="21" customFormat="1" ht="15" customHeight="1" hidden="1">
      <c r="A35" s="491"/>
      <c r="B35" s="372" t="s">
        <v>7</v>
      </c>
      <c r="C35" s="374" t="s">
        <v>8</v>
      </c>
      <c r="D35" s="374"/>
      <c r="E35" s="374" t="s">
        <v>9</v>
      </c>
      <c r="F35" s="374" t="s">
        <v>10</v>
      </c>
      <c r="G35" s="374"/>
      <c r="H35" s="374" t="s">
        <v>9</v>
      </c>
      <c r="I35" s="374" t="s">
        <v>8</v>
      </c>
      <c r="J35" s="374"/>
      <c r="K35" s="374" t="s">
        <v>9</v>
      </c>
      <c r="L35" s="361" t="b">
        <f t="shared" si="1"/>
        <v>1</v>
      </c>
      <c r="M35" s="345"/>
      <c r="N35" s="345"/>
      <c r="O35" s="345"/>
      <c r="P35" s="345"/>
      <c r="Q35" s="345"/>
    </row>
    <row r="36" spans="1:17" s="21" customFormat="1" ht="13.5" customHeight="1" hidden="1">
      <c r="A36" s="491"/>
      <c r="B36" s="372" t="s">
        <v>11</v>
      </c>
      <c r="C36" s="374" t="s">
        <v>10</v>
      </c>
      <c r="D36" s="374"/>
      <c r="E36" s="374"/>
      <c r="F36" s="374"/>
      <c r="G36" s="374"/>
      <c r="H36" s="374"/>
      <c r="I36" s="374" t="s">
        <v>10</v>
      </c>
      <c r="J36" s="374"/>
      <c r="K36" s="374"/>
      <c r="L36" s="361" t="b">
        <f t="shared" si="1"/>
        <v>1</v>
      </c>
      <c r="M36" s="345"/>
      <c r="N36" s="345"/>
      <c r="O36" s="345"/>
      <c r="P36" s="345"/>
      <c r="Q36" s="345"/>
    </row>
    <row r="37" spans="1:17" s="21" customFormat="1" ht="30">
      <c r="A37" s="435" t="s">
        <v>180</v>
      </c>
      <c r="B37" s="372">
        <v>31020000</v>
      </c>
      <c r="C37" s="374"/>
      <c r="D37" s="306">
        <v>869.97</v>
      </c>
      <c r="E37" s="374"/>
      <c r="F37" s="374"/>
      <c r="G37" s="374"/>
      <c r="H37" s="374"/>
      <c r="I37" s="374"/>
      <c r="J37" s="262">
        <f t="shared" si="0"/>
        <v>869.97</v>
      </c>
      <c r="K37" s="374"/>
      <c r="L37" s="361"/>
      <c r="M37" s="345"/>
      <c r="N37" s="345"/>
      <c r="O37" s="345"/>
      <c r="P37" s="345"/>
      <c r="Q37" s="345"/>
    </row>
    <row r="38" spans="1:17" s="52" customFormat="1" ht="30">
      <c r="A38" s="252" t="s">
        <v>151</v>
      </c>
      <c r="B38" s="253">
        <v>31030000</v>
      </c>
      <c r="C38" s="255"/>
      <c r="D38" s="255"/>
      <c r="E38" s="255"/>
      <c r="F38" s="262">
        <v>22723405</v>
      </c>
      <c r="G38" s="262">
        <v>149976.57</v>
      </c>
      <c r="H38" s="255">
        <f>G38/F38*100</f>
        <v>0.6600092283704841</v>
      </c>
      <c r="I38" s="262">
        <f t="shared" si="0"/>
        <v>22723405</v>
      </c>
      <c r="J38" s="262">
        <f t="shared" si="0"/>
        <v>149976.57</v>
      </c>
      <c r="K38" s="255">
        <f t="shared" si="2"/>
        <v>0.6600092283704841</v>
      </c>
      <c r="L38" s="375" t="b">
        <f t="shared" si="1"/>
        <v>1</v>
      </c>
      <c r="M38" s="326"/>
      <c r="N38" s="326"/>
      <c r="O38" s="326"/>
      <c r="P38" s="326"/>
      <c r="Q38" s="326"/>
    </row>
    <row r="39" spans="1:17" s="35" customFormat="1" ht="14.25">
      <c r="A39" s="437" t="s">
        <v>30</v>
      </c>
      <c r="B39" s="248">
        <v>50000000</v>
      </c>
      <c r="C39" s="376"/>
      <c r="D39" s="376"/>
      <c r="E39" s="250"/>
      <c r="F39" s="249">
        <f>F40+F41</f>
        <v>106400000</v>
      </c>
      <c r="G39" s="249">
        <f>G40+G41</f>
        <v>21375376.08</v>
      </c>
      <c r="H39" s="360">
        <f>G39/F39*100</f>
        <v>20.08963917293233</v>
      </c>
      <c r="I39" s="249">
        <f>I40+I41</f>
        <v>106400000</v>
      </c>
      <c r="J39" s="249">
        <f>J40+J41</f>
        <v>21375376.08</v>
      </c>
      <c r="K39" s="250">
        <f t="shared" si="2"/>
        <v>20.08963917293233</v>
      </c>
      <c r="L39" s="361" t="b">
        <f t="shared" si="1"/>
        <v>1</v>
      </c>
      <c r="M39" s="377"/>
      <c r="N39" s="377"/>
      <c r="O39" s="377"/>
      <c r="P39" s="377"/>
      <c r="Q39" s="377"/>
    </row>
    <row r="40" spans="1:17" s="21" customFormat="1" ht="15.75" thickBot="1">
      <c r="A40" s="435" t="s">
        <v>31</v>
      </c>
      <c r="B40" s="372">
        <v>50080000</v>
      </c>
      <c r="C40" s="307"/>
      <c r="D40" s="307"/>
      <c r="E40" s="307"/>
      <c r="F40" s="364">
        <v>106400000</v>
      </c>
      <c r="G40" s="364">
        <v>21375376.08</v>
      </c>
      <c r="H40" s="307">
        <f>G40/F40*100</f>
        <v>20.08963917293233</v>
      </c>
      <c r="I40" s="364">
        <f t="shared" si="0"/>
        <v>106400000</v>
      </c>
      <c r="J40" s="364">
        <f t="shared" si="0"/>
        <v>21375376.08</v>
      </c>
      <c r="K40" s="307">
        <f t="shared" si="2"/>
        <v>20.08963917293233</v>
      </c>
      <c r="L40" s="361" t="b">
        <f t="shared" si="1"/>
        <v>1</v>
      </c>
      <c r="M40" s="345"/>
      <c r="N40" s="345"/>
      <c r="O40" s="345"/>
      <c r="P40" s="345"/>
      <c r="Q40" s="345"/>
    </row>
    <row r="41" spans="1:17" s="21" customFormat="1" ht="15.75" hidden="1" thickBot="1">
      <c r="A41" s="438" t="s">
        <v>32</v>
      </c>
      <c r="B41" s="378">
        <v>50110000</v>
      </c>
      <c r="C41" s="379"/>
      <c r="D41" s="380"/>
      <c r="E41" s="379"/>
      <c r="F41" s="381"/>
      <c r="G41" s="381"/>
      <c r="H41" s="379"/>
      <c r="I41" s="381">
        <f t="shared" si="0"/>
        <v>0</v>
      </c>
      <c r="J41" s="381">
        <f t="shared" si="0"/>
        <v>0</v>
      </c>
      <c r="K41" s="379"/>
      <c r="L41" s="361" t="b">
        <f t="shared" si="1"/>
        <v>1</v>
      </c>
      <c r="M41" s="345"/>
      <c r="N41" s="345"/>
      <c r="O41" s="345"/>
      <c r="P41" s="345"/>
      <c r="Q41" s="345"/>
    </row>
    <row r="42" spans="1:17" s="42" customFormat="1" ht="15" thickBot="1">
      <c r="A42" s="439" t="s">
        <v>33</v>
      </c>
      <c r="B42" s="230">
        <v>900101</v>
      </c>
      <c r="C42" s="231">
        <f>C22+C12</f>
        <v>1440450300</v>
      </c>
      <c r="D42" s="231">
        <f>D22+D12+D37</f>
        <v>343562825.65000004</v>
      </c>
      <c r="E42" s="232">
        <f>D42/C42*100</f>
        <v>23.8510711303264</v>
      </c>
      <c r="F42" s="231">
        <f>F39+F22+F12+F38</f>
        <v>252041105</v>
      </c>
      <c r="G42" s="231">
        <f>G39+G22+G12+G38</f>
        <v>72211544.04999998</v>
      </c>
      <c r="H42" s="232">
        <f>G42/F42*100</f>
        <v>28.650701261605715</v>
      </c>
      <c r="I42" s="231">
        <f t="shared" si="0"/>
        <v>1692491405</v>
      </c>
      <c r="J42" s="231">
        <f t="shared" si="0"/>
        <v>415774369.70000005</v>
      </c>
      <c r="K42" s="232">
        <f t="shared" si="2"/>
        <v>24.56581867841155</v>
      </c>
      <c r="L42" s="361" t="b">
        <f t="shared" si="1"/>
        <v>1</v>
      </c>
      <c r="M42" s="382"/>
      <c r="N42" s="382"/>
      <c r="O42" s="382"/>
      <c r="P42" s="382"/>
      <c r="Q42" s="382"/>
    </row>
    <row r="43" spans="1:17" s="46" customFormat="1" ht="14.25">
      <c r="A43" s="436" t="s">
        <v>34</v>
      </c>
      <c r="B43" s="248">
        <v>40000000</v>
      </c>
      <c r="C43" s="251">
        <f>SUM(C44:C86)-C52-C76</f>
        <v>2185140200</v>
      </c>
      <c r="D43" s="251">
        <f>SUM(D44:D86)-D52-D76</f>
        <v>444348083.72</v>
      </c>
      <c r="E43" s="250">
        <f>D43/C43*100</f>
        <v>20.334991947885083</v>
      </c>
      <c r="F43" s="251">
        <f>SUM(F45:F87)-F52-F76</f>
        <v>728015195</v>
      </c>
      <c r="G43" s="251">
        <f>SUM(G45:G87)-G52-G76</f>
        <v>160858524.83999997</v>
      </c>
      <c r="H43" s="250">
        <f>G43/F43*100</f>
        <v>22.095490031633197</v>
      </c>
      <c r="I43" s="251">
        <f>SUM(I44:I87)</f>
        <v>2913155395</v>
      </c>
      <c r="J43" s="251">
        <f>SUM(J44:J87)-J52-J76</f>
        <v>605206608.56</v>
      </c>
      <c r="K43" s="250">
        <f t="shared" si="2"/>
        <v>20.774951092507717</v>
      </c>
      <c r="L43" s="361" t="b">
        <f>D43+G43=J43</f>
        <v>1</v>
      </c>
      <c r="M43" s="427"/>
      <c r="N43" s="383"/>
      <c r="O43" s="383"/>
      <c r="P43" s="383"/>
      <c r="Q43" s="383"/>
    </row>
    <row r="44" spans="1:17" s="284" customFormat="1" ht="30" hidden="1">
      <c r="A44" s="318" t="s">
        <v>181</v>
      </c>
      <c r="B44" s="253">
        <v>41010900</v>
      </c>
      <c r="C44" s="262"/>
      <c r="D44" s="262"/>
      <c r="E44" s="255" t="e">
        <f aca="true" t="shared" si="3" ref="E44:E84">D44/C44*100</f>
        <v>#DIV/0!</v>
      </c>
      <c r="F44" s="262"/>
      <c r="G44" s="262"/>
      <c r="H44" s="255"/>
      <c r="I44" s="262">
        <f t="shared" si="0"/>
        <v>0</v>
      </c>
      <c r="J44" s="262">
        <f t="shared" si="0"/>
        <v>0</v>
      </c>
      <c r="K44" s="255" t="e">
        <f t="shared" si="2"/>
        <v>#DIV/0!</v>
      </c>
      <c r="L44" s="375">
        <f>J43-J44-J45-J52</f>
        <v>538995708.56</v>
      </c>
      <c r="M44" s="384"/>
      <c r="N44" s="384"/>
      <c r="O44" s="384"/>
      <c r="P44" s="384"/>
      <c r="Q44" s="384"/>
    </row>
    <row r="45" spans="1:17" s="284" customFormat="1" ht="15">
      <c r="A45" s="228" t="s">
        <v>129</v>
      </c>
      <c r="B45" s="253">
        <v>41020100</v>
      </c>
      <c r="C45" s="262">
        <v>306195900</v>
      </c>
      <c r="D45" s="262">
        <v>66116700</v>
      </c>
      <c r="E45" s="255">
        <f t="shared" si="3"/>
        <v>21.59294098973892</v>
      </c>
      <c r="F45" s="262"/>
      <c r="G45" s="262"/>
      <c r="H45" s="255"/>
      <c r="I45" s="262">
        <f>C45+F45-I52-I76</f>
        <v>305386400</v>
      </c>
      <c r="J45" s="262">
        <f t="shared" si="0"/>
        <v>66116700</v>
      </c>
      <c r="K45" s="255">
        <f t="shared" si="2"/>
        <v>21.65017826596076</v>
      </c>
      <c r="L45" s="361" t="b">
        <f t="shared" si="1"/>
        <v>1</v>
      </c>
      <c r="M45" s="385"/>
      <c r="N45" s="385"/>
      <c r="O45" s="384"/>
      <c r="P45" s="384"/>
      <c r="Q45" s="384"/>
    </row>
    <row r="46" spans="1:17" s="48" customFormat="1" ht="29.25" customHeight="1">
      <c r="A46" s="228" t="s">
        <v>153</v>
      </c>
      <c r="B46" s="386">
        <v>41020600</v>
      </c>
      <c r="C46" s="262">
        <v>61927500</v>
      </c>
      <c r="D46" s="262">
        <v>0</v>
      </c>
      <c r="E46" s="255">
        <f>D46/C46*100</f>
        <v>0</v>
      </c>
      <c r="F46" s="255"/>
      <c r="G46" s="255"/>
      <c r="H46" s="250"/>
      <c r="I46" s="262">
        <f t="shared" si="0"/>
        <v>61927500</v>
      </c>
      <c r="J46" s="262">
        <f t="shared" si="0"/>
        <v>0</v>
      </c>
      <c r="K46" s="255">
        <f t="shared" si="2"/>
        <v>0</v>
      </c>
      <c r="L46" s="361" t="b">
        <f t="shared" si="1"/>
        <v>1</v>
      </c>
      <c r="M46" s="388">
        <f>J43-J45</f>
        <v>539089908.56</v>
      </c>
      <c r="N46" s="387" t="s">
        <v>200</v>
      </c>
      <c r="O46" s="388"/>
      <c r="P46" s="387"/>
      <c r="Q46" s="387"/>
    </row>
    <row r="47" spans="1:17" s="48" customFormat="1" ht="120" hidden="1">
      <c r="A47" s="228" t="s">
        <v>176</v>
      </c>
      <c r="B47" s="386">
        <v>41021000</v>
      </c>
      <c r="C47" s="262"/>
      <c r="D47" s="262"/>
      <c r="E47" s="255" t="e">
        <f t="shared" si="3"/>
        <v>#DIV/0!</v>
      </c>
      <c r="F47" s="255"/>
      <c r="G47" s="255"/>
      <c r="H47" s="250"/>
      <c r="I47" s="262">
        <f t="shared" si="0"/>
        <v>0</v>
      </c>
      <c r="J47" s="262">
        <f t="shared" si="0"/>
        <v>0</v>
      </c>
      <c r="K47" s="255" t="e">
        <f t="shared" si="2"/>
        <v>#DIV/0!</v>
      </c>
      <c r="L47" s="361" t="b">
        <f t="shared" si="1"/>
        <v>1</v>
      </c>
      <c r="M47" s="387"/>
      <c r="N47" s="387"/>
      <c r="O47" s="388"/>
      <c r="P47" s="387"/>
      <c r="Q47" s="387"/>
    </row>
    <row r="48" spans="1:17" s="48" customFormat="1" ht="87" customHeight="1" hidden="1">
      <c r="A48" s="209" t="s">
        <v>109</v>
      </c>
      <c r="B48" s="386">
        <v>41021200</v>
      </c>
      <c r="C48" s="262"/>
      <c r="D48" s="262"/>
      <c r="E48" s="255" t="e">
        <f t="shared" si="3"/>
        <v>#DIV/0!</v>
      </c>
      <c r="F48" s="255"/>
      <c r="G48" s="255"/>
      <c r="H48" s="250"/>
      <c r="I48" s="262">
        <f t="shared" si="0"/>
        <v>0</v>
      </c>
      <c r="J48" s="262">
        <f t="shared" si="0"/>
        <v>0</v>
      </c>
      <c r="K48" s="255" t="e">
        <f t="shared" si="2"/>
        <v>#DIV/0!</v>
      </c>
      <c r="L48" s="361" t="b">
        <f t="shared" si="1"/>
        <v>1</v>
      </c>
      <c r="M48" s="387"/>
      <c r="N48" s="387"/>
      <c r="O48" s="387"/>
      <c r="P48" s="387"/>
      <c r="Q48" s="387"/>
    </row>
    <row r="49" spans="1:17" s="48" customFormat="1" ht="76.5" customHeight="1" hidden="1">
      <c r="A49" s="225" t="s">
        <v>114</v>
      </c>
      <c r="B49" s="386">
        <v>41021300</v>
      </c>
      <c r="C49" s="262"/>
      <c r="D49" s="262"/>
      <c r="E49" s="255" t="e">
        <f t="shared" si="3"/>
        <v>#DIV/0!</v>
      </c>
      <c r="F49" s="255"/>
      <c r="G49" s="255"/>
      <c r="H49" s="250"/>
      <c r="I49" s="262">
        <f t="shared" si="0"/>
        <v>0</v>
      </c>
      <c r="J49" s="262">
        <f t="shared" si="0"/>
        <v>0</v>
      </c>
      <c r="K49" s="255" t="e">
        <f t="shared" si="2"/>
        <v>#DIV/0!</v>
      </c>
      <c r="L49" s="361" t="b">
        <f t="shared" si="1"/>
        <v>1</v>
      </c>
      <c r="M49" s="387"/>
      <c r="N49" s="387"/>
      <c r="O49" s="387"/>
      <c r="P49" s="387"/>
      <c r="Q49" s="387"/>
    </row>
    <row r="50" spans="1:17" s="48" customFormat="1" ht="30" hidden="1">
      <c r="A50" s="318" t="s">
        <v>98</v>
      </c>
      <c r="B50" s="386">
        <v>41030400</v>
      </c>
      <c r="C50" s="262"/>
      <c r="D50" s="262"/>
      <c r="E50" s="255" t="e">
        <f t="shared" si="3"/>
        <v>#DIV/0!</v>
      </c>
      <c r="F50" s="255"/>
      <c r="G50" s="255"/>
      <c r="H50" s="250"/>
      <c r="I50" s="262">
        <f t="shared" si="0"/>
        <v>0</v>
      </c>
      <c r="J50" s="262">
        <f t="shared" si="0"/>
        <v>0</v>
      </c>
      <c r="K50" s="255" t="e">
        <f t="shared" si="2"/>
        <v>#DIV/0!</v>
      </c>
      <c r="L50" s="361" t="b">
        <f t="shared" si="1"/>
        <v>1</v>
      </c>
      <c r="M50" s="387"/>
      <c r="N50" s="387"/>
      <c r="O50" s="387"/>
      <c r="P50" s="387"/>
      <c r="Q50" s="387"/>
    </row>
    <row r="51" spans="1:17" s="48" customFormat="1" ht="60" hidden="1">
      <c r="A51" s="217" t="s">
        <v>130</v>
      </c>
      <c r="B51" s="389">
        <v>41027400</v>
      </c>
      <c r="C51" s="262"/>
      <c r="D51" s="262"/>
      <c r="E51" s="255" t="e">
        <f t="shared" si="3"/>
        <v>#DIV/0!</v>
      </c>
      <c r="F51" s="262"/>
      <c r="G51" s="262"/>
      <c r="H51" s="255"/>
      <c r="I51" s="262">
        <f t="shared" si="0"/>
        <v>0</v>
      </c>
      <c r="J51" s="262">
        <f t="shared" si="0"/>
        <v>0</v>
      </c>
      <c r="K51" s="255" t="e">
        <f t="shared" si="2"/>
        <v>#DIV/0!</v>
      </c>
      <c r="L51" s="361" t="b">
        <f t="shared" si="1"/>
        <v>1</v>
      </c>
      <c r="M51" s="387"/>
      <c r="N51" s="387"/>
      <c r="O51" s="387"/>
      <c r="P51" s="387"/>
      <c r="Q51" s="387"/>
    </row>
    <row r="52" spans="1:17" s="48" customFormat="1" ht="30">
      <c r="A52" s="390" t="s">
        <v>79</v>
      </c>
      <c r="B52" s="389">
        <v>41030500</v>
      </c>
      <c r="C52" s="262">
        <v>0</v>
      </c>
      <c r="D52" s="262">
        <v>94200</v>
      </c>
      <c r="E52" s="255"/>
      <c r="F52" s="262"/>
      <c r="G52" s="262"/>
      <c r="H52" s="255"/>
      <c r="I52" s="262">
        <f>C52+F52</f>
        <v>0</v>
      </c>
      <c r="J52" s="262">
        <f>D52+G52</f>
        <v>94200</v>
      </c>
      <c r="K52" s="255"/>
      <c r="L52" s="361" t="b">
        <f t="shared" si="1"/>
        <v>1</v>
      </c>
      <c r="M52" s="388"/>
      <c r="N52" s="387"/>
      <c r="O52" s="387"/>
      <c r="P52" s="387"/>
      <c r="Q52" s="387"/>
    </row>
    <row r="53" spans="1:17" s="48" customFormat="1" ht="60">
      <c r="A53" s="209" t="s">
        <v>154</v>
      </c>
      <c r="B53" s="389">
        <v>41030600</v>
      </c>
      <c r="C53" s="262">
        <v>1319445900</v>
      </c>
      <c r="D53" s="262">
        <v>304789549.6</v>
      </c>
      <c r="E53" s="255">
        <f t="shared" si="3"/>
        <v>23.099814065889326</v>
      </c>
      <c r="F53" s="262"/>
      <c r="G53" s="262"/>
      <c r="H53" s="307"/>
      <c r="I53" s="262">
        <f t="shared" si="0"/>
        <v>1319445900</v>
      </c>
      <c r="J53" s="262">
        <f t="shared" si="0"/>
        <v>304789549.6</v>
      </c>
      <c r="K53" s="255">
        <f t="shared" si="2"/>
        <v>23.099814065889326</v>
      </c>
      <c r="L53" s="361" t="b">
        <f t="shared" si="1"/>
        <v>1</v>
      </c>
      <c r="M53" s="388"/>
      <c r="N53" s="387"/>
      <c r="O53" s="390"/>
      <c r="P53" s="387"/>
      <c r="Q53" s="387"/>
    </row>
    <row r="54" spans="1:17" s="21" customFormat="1" ht="30" hidden="1">
      <c r="A54" s="435" t="s">
        <v>35</v>
      </c>
      <c r="B54" s="391">
        <v>41030500</v>
      </c>
      <c r="C54" s="364"/>
      <c r="D54" s="364"/>
      <c r="E54" s="255" t="e">
        <f t="shared" si="3"/>
        <v>#DIV/0!</v>
      </c>
      <c r="F54" s="364"/>
      <c r="G54" s="364"/>
      <c r="H54" s="307" t="e">
        <f>G54/F54*100</f>
        <v>#DIV/0!</v>
      </c>
      <c r="I54" s="262">
        <f t="shared" si="0"/>
        <v>0</v>
      </c>
      <c r="J54" s="262">
        <f t="shared" si="0"/>
        <v>0</v>
      </c>
      <c r="K54" s="255" t="e">
        <f t="shared" si="2"/>
        <v>#DIV/0!</v>
      </c>
      <c r="L54" s="361" t="b">
        <f t="shared" si="1"/>
        <v>1</v>
      </c>
      <c r="M54" s="345"/>
      <c r="N54" s="345"/>
      <c r="O54" s="345"/>
      <c r="P54" s="345"/>
      <c r="Q54" s="345"/>
    </row>
    <row r="55" spans="1:17" s="21" customFormat="1" ht="135" hidden="1">
      <c r="A55" s="303" t="s">
        <v>155</v>
      </c>
      <c r="B55" s="391">
        <v>41030700</v>
      </c>
      <c r="C55" s="364"/>
      <c r="D55" s="364"/>
      <c r="E55" s="255" t="e">
        <f t="shared" si="3"/>
        <v>#DIV/0!</v>
      </c>
      <c r="F55" s="307"/>
      <c r="G55" s="307"/>
      <c r="H55" s="307"/>
      <c r="I55" s="262">
        <f t="shared" si="0"/>
        <v>0</v>
      </c>
      <c r="J55" s="262">
        <f t="shared" si="0"/>
        <v>0</v>
      </c>
      <c r="K55" s="255" t="e">
        <f t="shared" si="2"/>
        <v>#DIV/0!</v>
      </c>
      <c r="L55" s="361" t="b">
        <f t="shared" si="1"/>
        <v>1</v>
      </c>
      <c r="M55" s="345"/>
      <c r="N55" s="345"/>
      <c r="O55" s="345"/>
      <c r="P55" s="345"/>
      <c r="Q55" s="345"/>
    </row>
    <row r="56" spans="1:17" s="21" customFormat="1" ht="15">
      <c r="A56" s="487" t="s">
        <v>152</v>
      </c>
      <c r="B56" s="489">
        <v>41030800</v>
      </c>
      <c r="C56" s="490">
        <v>279217800</v>
      </c>
      <c r="D56" s="490">
        <v>49808330.81</v>
      </c>
      <c r="E56" s="478">
        <f t="shared" si="3"/>
        <v>17.83852276251729</v>
      </c>
      <c r="F56" s="486">
        <v>431291400</v>
      </c>
      <c r="G56" s="486">
        <v>146373786.95</v>
      </c>
      <c r="H56" s="486">
        <f>G56/F56*100</f>
        <v>33.93848960354878</v>
      </c>
      <c r="I56" s="477">
        <f t="shared" si="0"/>
        <v>710509200</v>
      </c>
      <c r="J56" s="477">
        <f t="shared" si="0"/>
        <v>196182117.76</v>
      </c>
      <c r="K56" s="478">
        <f t="shared" si="2"/>
        <v>27.611481703544445</v>
      </c>
      <c r="L56" s="361" t="b">
        <f t="shared" si="1"/>
        <v>1</v>
      </c>
      <c r="M56" s="345"/>
      <c r="N56" s="345"/>
      <c r="O56" s="390"/>
      <c r="P56" s="345"/>
      <c r="Q56" s="345"/>
    </row>
    <row r="57" spans="1:17" s="21" customFormat="1" ht="15">
      <c r="A57" s="488"/>
      <c r="B57" s="489"/>
      <c r="C57" s="490"/>
      <c r="D57" s="490"/>
      <c r="E57" s="478" t="e">
        <f t="shared" si="3"/>
        <v>#DIV/0!</v>
      </c>
      <c r="F57" s="486"/>
      <c r="G57" s="486"/>
      <c r="H57" s="486"/>
      <c r="I57" s="477"/>
      <c r="J57" s="477"/>
      <c r="K57" s="478"/>
      <c r="L57" s="361" t="b">
        <f t="shared" si="1"/>
        <v>1</v>
      </c>
      <c r="M57" s="345"/>
      <c r="N57" s="345"/>
      <c r="O57" s="392"/>
      <c r="P57" s="345"/>
      <c r="Q57" s="345"/>
    </row>
    <row r="58" spans="1:17" s="21" customFormat="1" ht="120">
      <c r="A58" s="217" t="s">
        <v>199</v>
      </c>
      <c r="B58" s="391">
        <v>41030900</v>
      </c>
      <c r="C58" s="306">
        <v>147643800</v>
      </c>
      <c r="D58" s="306">
        <v>18773126.79</v>
      </c>
      <c r="E58" s="255">
        <f t="shared" si="3"/>
        <v>12.71514739528514</v>
      </c>
      <c r="F58" s="307"/>
      <c r="G58" s="307"/>
      <c r="H58" s="307"/>
      <c r="I58" s="262">
        <f t="shared" si="0"/>
        <v>147643800</v>
      </c>
      <c r="J58" s="262">
        <f t="shared" si="0"/>
        <v>18773126.79</v>
      </c>
      <c r="K58" s="255">
        <f t="shared" si="2"/>
        <v>12.71514739528514</v>
      </c>
      <c r="L58" s="361" t="b">
        <f t="shared" si="1"/>
        <v>1</v>
      </c>
      <c r="M58" s="345"/>
      <c r="N58" s="345"/>
      <c r="O58" s="345"/>
      <c r="P58" s="345"/>
      <c r="Q58" s="345"/>
    </row>
    <row r="59" spans="1:17" s="21" customFormat="1" ht="60">
      <c r="A59" s="286" t="s">
        <v>132</v>
      </c>
      <c r="B59" s="391">
        <v>41031000</v>
      </c>
      <c r="C59" s="306">
        <v>31741900</v>
      </c>
      <c r="D59" s="306">
        <v>2707702</v>
      </c>
      <c r="E59" s="255">
        <f t="shared" si="3"/>
        <v>8.53037152785435</v>
      </c>
      <c r="F59" s="307"/>
      <c r="G59" s="307"/>
      <c r="H59" s="307"/>
      <c r="I59" s="262">
        <f t="shared" si="0"/>
        <v>31741900</v>
      </c>
      <c r="J59" s="262">
        <f t="shared" si="0"/>
        <v>2707702</v>
      </c>
      <c r="K59" s="255">
        <f t="shared" si="2"/>
        <v>8.53037152785435</v>
      </c>
      <c r="L59" s="361" t="b">
        <f t="shared" si="1"/>
        <v>1</v>
      </c>
      <c r="M59" s="345"/>
      <c r="N59" s="345"/>
      <c r="O59" s="345"/>
      <c r="P59" s="345"/>
      <c r="Q59" s="345"/>
    </row>
    <row r="60" spans="1:17" s="21" customFormat="1" ht="45" hidden="1">
      <c r="A60" s="217" t="s">
        <v>157</v>
      </c>
      <c r="B60" s="389">
        <v>41031200</v>
      </c>
      <c r="C60" s="306"/>
      <c r="D60" s="306"/>
      <c r="E60" s="255" t="e">
        <f t="shared" si="3"/>
        <v>#DIV/0!</v>
      </c>
      <c r="F60" s="364"/>
      <c r="G60" s="364"/>
      <c r="H60" s="307"/>
      <c r="I60" s="262">
        <f t="shared" si="0"/>
        <v>0</v>
      </c>
      <c r="J60" s="262">
        <f t="shared" si="0"/>
        <v>0</v>
      </c>
      <c r="K60" s="255" t="e">
        <f t="shared" si="2"/>
        <v>#DIV/0!</v>
      </c>
      <c r="L60" s="361" t="b">
        <f t="shared" si="1"/>
        <v>1</v>
      </c>
      <c r="M60" s="345"/>
      <c r="N60" s="345"/>
      <c r="O60" s="393"/>
      <c r="P60" s="345"/>
      <c r="Q60" s="345"/>
    </row>
    <row r="61" spans="1:17" s="21" customFormat="1" ht="60" hidden="1">
      <c r="A61" s="233" t="s">
        <v>158</v>
      </c>
      <c r="B61" s="389">
        <v>41031700</v>
      </c>
      <c r="C61" s="306"/>
      <c r="D61" s="306"/>
      <c r="E61" s="255" t="e">
        <f t="shared" si="3"/>
        <v>#DIV/0!</v>
      </c>
      <c r="F61" s="364"/>
      <c r="G61" s="364"/>
      <c r="H61" s="307"/>
      <c r="I61" s="262">
        <f t="shared" si="0"/>
        <v>0</v>
      </c>
      <c r="J61" s="262">
        <f t="shared" si="0"/>
        <v>0</v>
      </c>
      <c r="K61" s="255" t="e">
        <f t="shared" si="2"/>
        <v>#DIV/0!</v>
      </c>
      <c r="L61" s="361" t="b">
        <f t="shared" si="1"/>
        <v>1</v>
      </c>
      <c r="M61" s="345"/>
      <c r="N61" s="345"/>
      <c r="O61" s="393"/>
      <c r="P61" s="345"/>
      <c r="Q61" s="345"/>
    </row>
    <row r="62" spans="1:17" s="21" customFormat="1" ht="30" hidden="1">
      <c r="A62" s="390" t="s">
        <v>108</v>
      </c>
      <c r="B62" s="389">
        <v>41032200</v>
      </c>
      <c r="C62" s="306"/>
      <c r="D62" s="306"/>
      <c r="E62" s="255" t="e">
        <f t="shared" si="3"/>
        <v>#DIV/0!</v>
      </c>
      <c r="F62" s="307"/>
      <c r="G62" s="307"/>
      <c r="H62" s="307"/>
      <c r="I62" s="262">
        <f t="shared" si="0"/>
        <v>0</v>
      </c>
      <c r="J62" s="262">
        <f t="shared" si="0"/>
        <v>0</v>
      </c>
      <c r="K62" s="255" t="e">
        <f t="shared" si="2"/>
        <v>#DIV/0!</v>
      </c>
      <c r="L62" s="361" t="b">
        <f t="shared" si="1"/>
        <v>1</v>
      </c>
      <c r="M62" s="345"/>
      <c r="N62" s="345"/>
      <c r="O62" s="393"/>
      <c r="P62" s="345"/>
      <c r="Q62" s="345"/>
    </row>
    <row r="63" spans="1:17" s="21" customFormat="1" ht="90">
      <c r="A63" s="233" t="s">
        <v>115</v>
      </c>
      <c r="B63" s="389">
        <v>41032300</v>
      </c>
      <c r="C63" s="306">
        <v>29759400</v>
      </c>
      <c r="D63" s="306">
        <v>0</v>
      </c>
      <c r="E63" s="255">
        <f t="shared" si="3"/>
        <v>0</v>
      </c>
      <c r="F63" s="307"/>
      <c r="G63" s="307"/>
      <c r="H63" s="307"/>
      <c r="I63" s="262">
        <f t="shared" si="0"/>
        <v>29759400</v>
      </c>
      <c r="J63" s="262">
        <f t="shared" si="0"/>
        <v>0</v>
      </c>
      <c r="K63" s="255">
        <f t="shared" si="2"/>
        <v>0</v>
      </c>
      <c r="L63" s="361" t="b">
        <f t="shared" si="1"/>
        <v>1</v>
      </c>
      <c r="M63" s="345"/>
      <c r="N63" s="345"/>
      <c r="O63" s="393"/>
      <c r="P63" s="345"/>
      <c r="Q63" s="345"/>
    </row>
    <row r="64" spans="1:17" s="21" customFormat="1" ht="45" hidden="1">
      <c r="A64" s="217" t="s">
        <v>133</v>
      </c>
      <c r="B64" s="389">
        <v>41032800</v>
      </c>
      <c r="C64" s="306"/>
      <c r="D64" s="306"/>
      <c r="E64" s="255"/>
      <c r="F64" s="364"/>
      <c r="G64" s="307"/>
      <c r="H64" s="307" t="e">
        <f>G64/F64*100</f>
        <v>#DIV/0!</v>
      </c>
      <c r="I64" s="262">
        <f t="shared" si="0"/>
        <v>0</v>
      </c>
      <c r="J64" s="262">
        <f t="shared" si="0"/>
        <v>0</v>
      </c>
      <c r="K64" s="255" t="e">
        <f t="shared" si="2"/>
        <v>#DIV/0!</v>
      </c>
      <c r="L64" s="361" t="b">
        <f t="shared" si="1"/>
        <v>1</v>
      </c>
      <c r="M64" s="345"/>
      <c r="N64" s="345"/>
      <c r="O64" s="393"/>
      <c r="P64" s="345"/>
      <c r="Q64" s="345"/>
    </row>
    <row r="65" spans="1:17" s="21" customFormat="1" ht="60" hidden="1">
      <c r="A65" s="217" t="s">
        <v>159</v>
      </c>
      <c r="B65" s="389">
        <v>41033000</v>
      </c>
      <c r="C65" s="306"/>
      <c r="D65" s="306"/>
      <c r="E65" s="255" t="e">
        <f t="shared" si="3"/>
        <v>#DIV/0!</v>
      </c>
      <c r="F65" s="307"/>
      <c r="G65" s="307"/>
      <c r="H65" s="307"/>
      <c r="I65" s="262">
        <f t="shared" si="0"/>
        <v>0</v>
      </c>
      <c r="J65" s="262">
        <f t="shared" si="0"/>
        <v>0</v>
      </c>
      <c r="K65" s="255" t="e">
        <f t="shared" si="2"/>
        <v>#DIV/0!</v>
      </c>
      <c r="L65" s="361" t="b">
        <f t="shared" si="1"/>
        <v>1</v>
      </c>
      <c r="M65" s="345"/>
      <c r="N65" s="345"/>
      <c r="O65" s="393"/>
      <c r="P65" s="345"/>
      <c r="Q65" s="345"/>
    </row>
    <row r="66" spans="1:17" s="21" customFormat="1" ht="45" hidden="1">
      <c r="A66" s="217" t="s">
        <v>161</v>
      </c>
      <c r="B66" s="394" t="s">
        <v>160</v>
      </c>
      <c r="C66" s="306"/>
      <c r="D66" s="306"/>
      <c r="E66" s="255" t="e">
        <f t="shared" si="3"/>
        <v>#DIV/0!</v>
      </c>
      <c r="F66" s="307"/>
      <c r="G66" s="307"/>
      <c r="H66" s="307"/>
      <c r="I66" s="262">
        <f t="shared" si="0"/>
        <v>0</v>
      </c>
      <c r="J66" s="262">
        <f t="shared" si="0"/>
        <v>0</v>
      </c>
      <c r="K66" s="255" t="e">
        <f t="shared" si="2"/>
        <v>#DIV/0!</v>
      </c>
      <c r="L66" s="361" t="b">
        <f t="shared" si="1"/>
        <v>1</v>
      </c>
      <c r="M66" s="345"/>
      <c r="N66" s="345"/>
      <c r="O66" s="393"/>
      <c r="P66" s="345"/>
      <c r="Q66" s="345"/>
    </row>
    <row r="67" spans="1:17" s="21" customFormat="1" ht="60" hidden="1">
      <c r="A67" s="440" t="s">
        <v>163</v>
      </c>
      <c r="B67" s="394" t="s">
        <v>162</v>
      </c>
      <c r="C67" s="306"/>
      <c r="D67" s="306"/>
      <c r="E67" s="255" t="e">
        <f t="shared" si="3"/>
        <v>#DIV/0!</v>
      </c>
      <c r="F67" s="307"/>
      <c r="G67" s="307"/>
      <c r="H67" s="307"/>
      <c r="I67" s="262">
        <f t="shared" si="0"/>
        <v>0</v>
      </c>
      <c r="J67" s="262">
        <f t="shared" si="0"/>
        <v>0</v>
      </c>
      <c r="K67" s="255" t="e">
        <f t="shared" si="2"/>
        <v>#DIV/0!</v>
      </c>
      <c r="L67" s="361" t="b">
        <f t="shared" si="1"/>
        <v>1</v>
      </c>
      <c r="M67" s="345"/>
      <c r="N67" s="345"/>
      <c r="O67" s="393"/>
      <c r="P67" s="345"/>
      <c r="Q67" s="345"/>
    </row>
    <row r="68" spans="1:17" s="21" customFormat="1" ht="30" hidden="1">
      <c r="A68" s="441" t="s">
        <v>165</v>
      </c>
      <c r="B68" s="394" t="s">
        <v>164</v>
      </c>
      <c r="C68" s="306"/>
      <c r="D68" s="306"/>
      <c r="E68" s="255" t="e">
        <f t="shared" si="3"/>
        <v>#DIV/0!</v>
      </c>
      <c r="F68" s="307"/>
      <c r="G68" s="307"/>
      <c r="H68" s="307"/>
      <c r="I68" s="262">
        <f t="shared" si="0"/>
        <v>0</v>
      </c>
      <c r="J68" s="262">
        <f t="shared" si="0"/>
        <v>0</v>
      </c>
      <c r="K68" s="255" t="e">
        <f t="shared" si="2"/>
        <v>#DIV/0!</v>
      </c>
      <c r="L68" s="361" t="b">
        <f t="shared" si="1"/>
        <v>1</v>
      </c>
      <c r="M68" s="345"/>
      <c r="N68" s="345"/>
      <c r="O68" s="393"/>
      <c r="P68" s="345"/>
      <c r="Q68" s="345"/>
    </row>
    <row r="69" spans="1:17" s="21" customFormat="1" ht="50.25" customHeight="1" hidden="1">
      <c r="A69" s="217" t="s">
        <v>166</v>
      </c>
      <c r="B69" s="389">
        <v>41034000</v>
      </c>
      <c r="C69" s="306"/>
      <c r="D69" s="306"/>
      <c r="E69" s="255" t="e">
        <f t="shared" si="3"/>
        <v>#DIV/0!</v>
      </c>
      <c r="F69" s="364"/>
      <c r="G69" s="307"/>
      <c r="H69" s="307" t="e">
        <f aca="true" t="shared" si="4" ref="H69:H76">G69/F69*100</f>
        <v>#DIV/0!</v>
      </c>
      <c r="I69" s="262">
        <f t="shared" si="0"/>
        <v>0</v>
      </c>
      <c r="J69" s="262">
        <f t="shared" si="0"/>
        <v>0</v>
      </c>
      <c r="K69" s="255" t="e">
        <f t="shared" si="2"/>
        <v>#DIV/0!</v>
      </c>
      <c r="L69" s="361" t="b">
        <f>D69+G69=J69</f>
        <v>1</v>
      </c>
      <c r="M69" s="345"/>
      <c r="N69" s="345"/>
      <c r="O69" s="390"/>
      <c r="P69" s="345"/>
      <c r="Q69" s="345"/>
    </row>
    <row r="70" spans="1:17" s="21" customFormat="1" ht="60" hidden="1">
      <c r="A70" s="217" t="s">
        <v>134</v>
      </c>
      <c r="B70" s="389">
        <v>41034100</v>
      </c>
      <c r="C70" s="306"/>
      <c r="D70" s="306"/>
      <c r="E70" s="255" t="e">
        <f t="shared" si="3"/>
        <v>#DIV/0!</v>
      </c>
      <c r="F70" s="307"/>
      <c r="G70" s="307"/>
      <c r="H70" s="307" t="e">
        <f t="shared" si="4"/>
        <v>#DIV/0!</v>
      </c>
      <c r="I70" s="262">
        <f t="shared" si="0"/>
        <v>0</v>
      </c>
      <c r="J70" s="262">
        <f t="shared" si="0"/>
        <v>0</v>
      </c>
      <c r="K70" s="255" t="e">
        <f t="shared" si="2"/>
        <v>#DIV/0!</v>
      </c>
      <c r="L70" s="361" t="b">
        <f t="shared" si="1"/>
        <v>1</v>
      </c>
      <c r="M70" s="345"/>
      <c r="N70" s="345"/>
      <c r="O70" s="390"/>
      <c r="P70" s="345"/>
      <c r="Q70" s="345"/>
    </row>
    <row r="71" spans="1:17" s="21" customFormat="1" ht="120">
      <c r="A71" s="217" t="s">
        <v>135</v>
      </c>
      <c r="B71" s="389">
        <v>41034300</v>
      </c>
      <c r="C71" s="306"/>
      <c r="D71" s="306"/>
      <c r="E71" s="255"/>
      <c r="F71" s="364">
        <v>7721800</v>
      </c>
      <c r="G71" s="307"/>
      <c r="H71" s="307">
        <f t="shared" si="4"/>
        <v>0</v>
      </c>
      <c r="I71" s="262">
        <f t="shared" si="0"/>
        <v>7721800</v>
      </c>
      <c r="J71" s="262">
        <f t="shared" si="0"/>
        <v>0</v>
      </c>
      <c r="K71" s="255">
        <f t="shared" si="2"/>
        <v>0</v>
      </c>
      <c r="L71" s="361" t="b">
        <f t="shared" si="1"/>
        <v>1</v>
      </c>
      <c r="M71" s="345"/>
      <c r="N71" s="345"/>
      <c r="O71" s="390"/>
      <c r="P71" s="345"/>
      <c r="Q71" s="345"/>
    </row>
    <row r="72" spans="1:17" s="21" customFormat="1" ht="90" hidden="1">
      <c r="A72" s="303" t="s">
        <v>168</v>
      </c>
      <c r="B72" s="389">
        <v>41034900</v>
      </c>
      <c r="C72" s="306"/>
      <c r="D72" s="306"/>
      <c r="E72" s="255"/>
      <c r="F72" s="364"/>
      <c r="G72" s="364"/>
      <c r="H72" s="307" t="e">
        <f t="shared" si="4"/>
        <v>#DIV/0!</v>
      </c>
      <c r="I72" s="262">
        <f t="shared" si="0"/>
        <v>0</v>
      </c>
      <c r="J72" s="262">
        <f t="shared" si="0"/>
        <v>0</v>
      </c>
      <c r="K72" s="255" t="e">
        <f t="shared" si="2"/>
        <v>#DIV/0!</v>
      </c>
      <c r="L72" s="361" t="b">
        <f t="shared" si="1"/>
        <v>1</v>
      </c>
      <c r="M72" s="345"/>
      <c r="N72" s="345"/>
      <c r="O72" s="390"/>
      <c r="P72" s="345"/>
      <c r="Q72" s="345"/>
    </row>
    <row r="73" spans="1:17" s="21" customFormat="1" ht="30" hidden="1">
      <c r="A73" s="390" t="s">
        <v>93</v>
      </c>
      <c r="B73" s="389">
        <v>41034500</v>
      </c>
      <c r="C73" s="306"/>
      <c r="D73" s="306"/>
      <c r="E73" s="255" t="e">
        <f t="shared" si="3"/>
        <v>#DIV/0!</v>
      </c>
      <c r="F73" s="307"/>
      <c r="G73" s="307"/>
      <c r="H73" s="307" t="e">
        <f t="shared" si="4"/>
        <v>#DIV/0!</v>
      </c>
      <c r="I73" s="262">
        <f t="shared" si="0"/>
        <v>0</v>
      </c>
      <c r="J73" s="262">
        <f t="shared" si="0"/>
        <v>0</v>
      </c>
      <c r="K73" s="255" t="e">
        <f t="shared" si="2"/>
        <v>#DIV/0!</v>
      </c>
      <c r="L73" s="361" t="b">
        <f t="shared" si="1"/>
        <v>1</v>
      </c>
      <c r="M73" s="345"/>
      <c r="N73" s="345"/>
      <c r="O73" s="390"/>
      <c r="P73" s="345"/>
      <c r="Q73" s="345"/>
    </row>
    <row r="74" spans="1:17" s="52" customFormat="1" ht="63" customHeight="1" hidden="1">
      <c r="A74" s="390" t="s">
        <v>84</v>
      </c>
      <c r="B74" s="389">
        <v>41034700</v>
      </c>
      <c r="C74" s="262"/>
      <c r="D74" s="262"/>
      <c r="E74" s="255" t="e">
        <f t="shared" si="3"/>
        <v>#DIV/0!</v>
      </c>
      <c r="F74" s="262"/>
      <c r="G74" s="262"/>
      <c r="H74" s="307" t="e">
        <f t="shared" si="4"/>
        <v>#DIV/0!</v>
      </c>
      <c r="I74" s="262">
        <f t="shared" si="0"/>
        <v>0</v>
      </c>
      <c r="J74" s="262">
        <f t="shared" si="0"/>
        <v>0</v>
      </c>
      <c r="K74" s="255" t="e">
        <f t="shared" si="2"/>
        <v>#DIV/0!</v>
      </c>
      <c r="L74" s="361" t="b">
        <f t="shared" si="1"/>
        <v>1</v>
      </c>
      <c r="M74" s="326"/>
      <c r="N74" s="326"/>
      <c r="O74" s="390"/>
      <c r="P74" s="326"/>
      <c r="Q74" s="326"/>
    </row>
    <row r="75" spans="1:17" s="52" customFormat="1" ht="60" hidden="1">
      <c r="A75" s="390" t="s">
        <v>102</v>
      </c>
      <c r="B75" s="389">
        <v>41034800</v>
      </c>
      <c r="C75" s="262"/>
      <c r="D75" s="262"/>
      <c r="E75" s="255" t="e">
        <f t="shared" si="3"/>
        <v>#DIV/0!</v>
      </c>
      <c r="F75" s="262"/>
      <c r="G75" s="262"/>
      <c r="H75" s="307" t="e">
        <f t="shared" si="4"/>
        <v>#DIV/0!</v>
      </c>
      <c r="I75" s="262">
        <f t="shared" si="0"/>
        <v>0</v>
      </c>
      <c r="J75" s="262">
        <f t="shared" si="0"/>
        <v>0</v>
      </c>
      <c r="K75" s="255" t="e">
        <f t="shared" si="2"/>
        <v>#DIV/0!</v>
      </c>
      <c r="L75" s="361" t="b">
        <f t="shared" si="1"/>
        <v>1</v>
      </c>
      <c r="M75" s="326"/>
      <c r="N75" s="326"/>
      <c r="O75" s="395"/>
      <c r="P75" s="326"/>
      <c r="Q75" s="326"/>
    </row>
    <row r="76" spans="1:17" s="52" customFormat="1" ht="15">
      <c r="A76" s="390" t="s">
        <v>103</v>
      </c>
      <c r="B76" s="389">
        <v>41035000</v>
      </c>
      <c r="C76" s="262">
        <v>394700</v>
      </c>
      <c r="D76" s="262">
        <v>269910.2</v>
      </c>
      <c r="E76" s="255">
        <f t="shared" si="3"/>
        <v>68.38363313909298</v>
      </c>
      <c r="F76" s="262">
        <v>414800</v>
      </c>
      <c r="G76" s="262"/>
      <c r="H76" s="307">
        <f t="shared" si="4"/>
        <v>0</v>
      </c>
      <c r="I76" s="262">
        <f t="shared" si="0"/>
        <v>809500</v>
      </c>
      <c r="J76" s="262">
        <f t="shared" si="0"/>
        <v>269910.2</v>
      </c>
      <c r="K76" s="255">
        <f t="shared" si="2"/>
        <v>33.34282890673255</v>
      </c>
      <c r="L76" s="361" t="b">
        <f t="shared" si="1"/>
        <v>1</v>
      </c>
      <c r="M76" s="326"/>
      <c r="N76" s="326"/>
      <c r="O76" s="395"/>
      <c r="P76" s="326"/>
      <c r="Q76" s="326"/>
    </row>
    <row r="77" spans="1:17" s="52" customFormat="1" ht="60" hidden="1">
      <c r="A77" s="390" t="s">
        <v>182</v>
      </c>
      <c r="B77" s="389">
        <v>41035200</v>
      </c>
      <c r="C77" s="262"/>
      <c r="D77" s="262"/>
      <c r="E77" s="255" t="e">
        <f t="shared" si="3"/>
        <v>#DIV/0!</v>
      </c>
      <c r="F77" s="262"/>
      <c r="G77" s="262"/>
      <c r="H77" s="307"/>
      <c r="I77" s="262">
        <f t="shared" si="0"/>
        <v>0</v>
      </c>
      <c r="J77" s="262">
        <f>D77+G77</f>
        <v>0</v>
      </c>
      <c r="K77" s="255" t="e">
        <f>J77/I77*100</f>
        <v>#DIV/0!</v>
      </c>
      <c r="L77" s="361"/>
      <c r="M77" s="326"/>
      <c r="N77" s="326"/>
      <c r="O77" s="395"/>
      <c r="P77" s="326"/>
      <c r="Q77" s="326"/>
    </row>
    <row r="78" spans="1:17" s="52" customFormat="1" ht="70.5" customHeight="1">
      <c r="A78" s="217" t="s">
        <v>178</v>
      </c>
      <c r="B78" s="389">
        <v>41035800</v>
      </c>
      <c r="C78" s="262">
        <v>8611600</v>
      </c>
      <c r="D78" s="262">
        <v>1904474.52</v>
      </c>
      <c r="E78" s="255">
        <f t="shared" si="3"/>
        <v>22.11522272283896</v>
      </c>
      <c r="F78" s="262"/>
      <c r="G78" s="262"/>
      <c r="H78" s="307"/>
      <c r="I78" s="262">
        <f t="shared" si="0"/>
        <v>8611600</v>
      </c>
      <c r="J78" s="262">
        <f t="shared" si="0"/>
        <v>1904474.52</v>
      </c>
      <c r="K78" s="255">
        <f aca="true" t="shared" si="5" ref="K78:K88">J78/I78*100</f>
        <v>22.11522272283896</v>
      </c>
      <c r="L78" s="361" t="b">
        <f t="shared" si="1"/>
        <v>1</v>
      </c>
      <c r="M78" s="326"/>
      <c r="N78" s="326"/>
      <c r="O78" s="395"/>
      <c r="P78" s="326"/>
      <c r="Q78" s="326"/>
    </row>
    <row r="79" spans="1:17" s="52" customFormat="1" ht="60" hidden="1">
      <c r="A79" s="217" t="s">
        <v>136</v>
      </c>
      <c r="B79" s="389">
        <v>41036000</v>
      </c>
      <c r="C79" s="262"/>
      <c r="D79" s="262"/>
      <c r="E79" s="255" t="e">
        <f t="shared" si="3"/>
        <v>#DIV/0!</v>
      </c>
      <c r="F79" s="262"/>
      <c r="G79" s="262"/>
      <c r="H79" s="307" t="e">
        <f>G79/F79*100</f>
        <v>#DIV/0!</v>
      </c>
      <c r="I79" s="262">
        <f t="shared" si="0"/>
        <v>0</v>
      </c>
      <c r="J79" s="262">
        <f t="shared" si="0"/>
        <v>0</v>
      </c>
      <c r="K79" s="255" t="e">
        <f t="shared" si="5"/>
        <v>#DIV/0!</v>
      </c>
      <c r="L79" s="361" t="b">
        <f t="shared" si="1"/>
        <v>1</v>
      </c>
      <c r="M79" s="326"/>
      <c r="N79" s="326"/>
      <c r="O79" s="395"/>
      <c r="P79" s="326"/>
      <c r="Q79" s="326"/>
    </row>
    <row r="80" spans="1:17" s="52" customFormat="1" ht="45" hidden="1">
      <c r="A80" s="217" t="s">
        <v>137</v>
      </c>
      <c r="B80" s="389">
        <v>41036200</v>
      </c>
      <c r="C80" s="262"/>
      <c r="D80" s="262"/>
      <c r="E80" s="255" t="e">
        <f t="shared" si="3"/>
        <v>#DIV/0!</v>
      </c>
      <c r="F80" s="262"/>
      <c r="G80" s="262"/>
      <c r="H80" s="307"/>
      <c r="I80" s="262">
        <f t="shared" si="0"/>
        <v>0</v>
      </c>
      <c r="J80" s="262">
        <f t="shared" si="0"/>
        <v>0</v>
      </c>
      <c r="K80" s="255" t="e">
        <f t="shared" si="5"/>
        <v>#DIV/0!</v>
      </c>
      <c r="L80" s="361" t="b">
        <f aca="true" t="shared" si="6" ref="L80:L93">D80+G80=J80</f>
        <v>1</v>
      </c>
      <c r="M80" s="326"/>
      <c r="N80" s="326"/>
      <c r="O80" s="395"/>
      <c r="P80" s="326"/>
      <c r="Q80" s="326"/>
    </row>
    <row r="81" spans="1:17" s="52" customFormat="1" ht="42.75" customHeight="1">
      <c r="A81" s="217" t="s">
        <v>191</v>
      </c>
      <c r="B81" s="389">
        <v>41036300</v>
      </c>
      <c r="C81" s="262">
        <v>300000</v>
      </c>
      <c r="D81" s="262">
        <v>0</v>
      </c>
      <c r="E81" s="255">
        <f t="shared" si="3"/>
        <v>0</v>
      </c>
      <c r="F81" s="262"/>
      <c r="G81" s="262"/>
      <c r="H81" s="307"/>
      <c r="I81" s="262">
        <f t="shared" si="0"/>
        <v>300000</v>
      </c>
      <c r="J81" s="262">
        <f t="shared" si="0"/>
        <v>0</v>
      </c>
      <c r="K81" s="255">
        <f t="shared" si="5"/>
        <v>0</v>
      </c>
      <c r="L81" s="361" t="b">
        <f t="shared" si="6"/>
        <v>1</v>
      </c>
      <c r="M81" s="326"/>
      <c r="N81" s="326"/>
      <c r="O81" s="395"/>
      <c r="P81" s="326"/>
      <c r="Q81" s="326"/>
    </row>
    <row r="82" spans="1:17" s="52" customFormat="1" ht="94.5" customHeight="1">
      <c r="A82" s="440" t="s">
        <v>184</v>
      </c>
      <c r="B82" s="389">
        <v>41036600</v>
      </c>
      <c r="C82" s="262"/>
      <c r="D82" s="262"/>
      <c r="E82" s="255"/>
      <c r="F82" s="262">
        <v>245000000</v>
      </c>
      <c r="G82" s="262"/>
      <c r="H82" s="307">
        <f>G82/F82*100</f>
        <v>0</v>
      </c>
      <c r="I82" s="262">
        <f t="shared" si="0"/>
        <v>245000000</v>
      </c>
      <c r="J82" s="262">
        <f t="shared" si="0"/>
        <v>0</v>
      </c>
      <c r="K82" s="255">
        <f t="shared" si="5"/>
        <v>0</v>
      </c>
      <c r="L82" s="361" t="b">
        <f t="shared" si="6"/>
        <v>1</v>
      </c>
      <c r="M82" s="326"/>
      <c r="N82" s="326"/>
      <c r="O82" s="395"/>
      <c r="P82" s="326"/>
      <c r="Q82" s="326"/>
    </row>
    <row r="83" spans="1:17" s="52" customFormat="1" ht="60">
      <c r="A83" s="217" t="s">
        <v>138</v>
      </c>
      <c r="B83" s="389">
        <v>41037000</v>
      </c>
      <c r="C83" s="262">
        <v>296400</v>
      </c>
      <c r="D83" s="262">
        <v>248200</v>
      </c>
      <c r="E83" s="255">
        <f t="shared" si="3"/>
        <v>83.73819163292848</v>
      </c>
      <c r="F83" s="262"/>
      <c r="G83" s="262"/>
      <c r="H83" s="307"/>
      <c r="I83" s="262">
        <f t="shared" si="0"/>
        <v>296400</v>
      </c>
      <c r="J83" s="262">
        <f t="shared" si="0"/>
        <v>248200</v>
      </c>
      <c r="K83" s="255">
        <f t="shared" si="5"/>
        <v>83.73819163292848</v>
      </c>
      <c r="L83" s="361" t="b">
        <f t="shared" si="6"/>
        <v>1</v>
      </c>
      <c r="M83" s="326"/>
      <c r="N83" s="326"/>
      <c r="O83" s="395"/>
      <c r="P83" s="326"/>
      <c r="Q83" s="326"/>
    </row>
    <row r="84" spans="1:17" s="52" customFormat="1" ht="45" hidden="1">
      <c r="A84" s="217" t="s">
        <v>139</v>
      </c>
      <c r="B84" s="389">
        <v>41037100</v>
      </c>
      <c r="C84" s="262"/>
      <c r="D84" s="262"/>
      <c r="E84" s="255" t="e">
        <f t="shared" si="3"/>
        <v>#DIV/0!</v>
      </c>
      <c r="F84" s="262"/>
      <c r="G84" s="262"/>
      <c r="H84" s="307" t="e">
        <f>G84/F84*100</f>
        <v>#DIV/0!</v>
      </c>
      <c r="I84" s="262">
        <f t="shared" si="0"/>
        <v>0</v>
      </c>
      <c r="J84" s="262">
        <f t="shared" si="0"/>
        <v>0</v>
      </c>
      <c r="K84" s="255" t="e">
        <f t="shared" si="5"/>
        <v>#DIV/0!</v>
      </c>
      <c r="L84" s="361" t="b">
        <f t="shared" si="6"/>
        <v>1</v>
      </c>
      <c r="M84" s="326"/>
      <c r="N84" s="326"/>
      <c r="O84" s="395"/>
      <c r="P84" s="326"/>
      <c r="Q84" s="326"/>
    </row>
    <row r="85" spans="1:17" s="52" customFormat="1" ht="60" hidden="1">
      <c r="A85" s="217" t="s">
        <v>140</v>
      </c>
      <c r="B85" s="389">
        <v>41037900</v>
      </c>
      <c r="C85" s="262"/>
      <c r="D85" s="262"/>
      <c r="E85" s="255"/>
      <c r="F85" s="262"/>
      <c r="G85" s="262"/>
      <c r="H85" s="307" t="e">
        <f>G85/F85*100</f>
        <v>#DIV/0!</v>
      </c>
      <c r="I85" s="262">
        <f t="shared" si="0"/>
        <v>0</v>
      </c>
      <c r="J85" s="262">
        <f t="shared" si="0"/>
        <v>0</v>
      </c>
      <c r="K85" s="255" t="e">
        <f t="shared" si="5"/>
        <v>#DIV/0!</v>
      </c>
      <c r="L85" s="361" t="b">
        <f t="shared" si="6"/>
        <v>1</v>
      </c>
      <c r="M85" s="326"/>
      <c r="N85" s="326"/>
      <c r="O85" s="395"/>
      <c r="P85" s="326"/>
      <c r="Q85" s="326"/>
    </row>
    <row r="86" spans="1:17" s="52" customFormat="1" ht="60" hidden="1">
      <c r="A86" s="217" t="s">
        <v>141</v>
      </c>
      <c r="B86" s="396">
        <v>41038000</v>
      </c>
      <c r="C86" s="262"/>
      <c r="D86" s="262"/>
      <c r="E86" s="255" t="e">
        <f>D86/C86*100</f>
        <v>#DIV/0!</v>
      </c>
      <c r="F86" s="262"/>
      <c r="G86" s="262"/>
      <c r="H86" s="307"/>
      <c r="I86" s="262">
        <f t="shared" si="0"/>
        <v>0</v>
      </c>
      <c r="J86" s="262">
        <f t="shared" si="0"/>
        <v>0</v>
      </c>
      <c r="K86" s="255" t="e">
        <f t="shared" si="5"/>
        <v>#DIV/0!</v>
      </c>
      <c r="L86" s="361" t="b">
        <f t="shared" si="6"/>
        <v>1</v>
      </c>
      <c r="M86" s="326"/>
      <c r="N86" s="326"/>
      <c r="O86" s="395"/>
      <c r="P86" s="326"/>
      <c r="Q86" s="326"/>
    </row>
    <row r="87" spans="1:17" s="52" customFormat="1" ht="29.25" thickBot="1">
      <c r="A87" s="442" t="s">
        <v>85</v>
      </c>
      <c r="B87" s="397">
        <v>43010000</v>
      </c>
      <c r="C87" s="359"/>
      <c r="D87" s="359"/>
      <c r="E87" s="360"/>
      <c r="F87" s="359">
        <v>44001995</v>
      </c>
      <c r="G87" s="359">
        <v>14484737.89</v>
      </c>
      <c r="H87" s="360">
        <f>G87/F87*100</f>
        <v>32.91836629225561</v>
      </c>
      <c r="I87" s="359">
        <f t="shared" si="0"/>
        <v>44001995</v>
      </c>
      <c r="J87" s="359">
        <f t="shared" si="0"/>
        <v>14484737.89</v>
      </c>
      <c r="K87" s="360">
        <f t="shared" si="5"/>
        <v>32.91836629225561</v>
      </c>
      <c r="L87" s="361" t="b">
        <f t="shared" si="6"/>
        <v>1</v>
      </c>
      <c r="M87" s="326"/>
      <c r="N87" s="326"/>
      <c r="O87" s="398"/>
      <c r="P87" s="326"/>
      <c r="Q87" s="326"/>
    </row>
    <row r="88" spans="1:17" s="42" customFormat="1" ht="24" customHeight="1" thickBot="1">
      <c r="A88" s="443" t="s">
        <v>36</v>
      </c>
      <c r="B88" s="211">
        <v>900103</v>
      </c>
      <c r="C88" s="212">
        <f>C43+C42+C52+C76</f>
        <v>3625985200</v>
      </c>
      <c r="D88" s="212">
        <f>D43+D42+D52+D76</f>
        <v>788275019.5700002</v>
      </c>
      <c r="E88" s="213">
        <f>D88/C88*100</f>
        <v>21.739609405190073</v>
      </c>
      <c r="F88" s="212">
        <f>F43+F42+F76+F52</f>
        <v>980471100</v>
      </c>
      <c r="G88" s="212">
        <f>G43+G42+G76+G52</f>
        <v>233070068.88999996</v>
      </c>
      <c r="H88" s="213">
        <f>G88/F88*100</f>
        <v>23.771232919562845</v>
      </c>
      <c r="I88" s="212">
        <f t="shared" si="0"/>
        <v>4606456300</v>
      </c>
      <c r="J88" s="212">
        <f>D88+G88</f>
        <v>1021345088.4600002</v>
      </c>
      <c r="K88" s="213">
        <f t="shared" si="5"/>
        <v>22.172034682278436</v>
      </c>
      <c r="L88" s="361" t="b">
        <f t="shared" si="6"/>
        <v>1</v>
      </c>
      <c r="M88" s="399"/>
      <c r="N88" s="382"/>
      <c r="O88" s="382"/>
      <c r="P88" s="382"/>
      <c r="Q88" s="382"/>
    </row>
    <row r="89" spans="1:17" s="69" customFormat="1" ht="14.25" hidden="1">
      <c r="A89" s="444"/>
      <c r="B89" s="400"/>
      <c r="C89" s="401"/>
      <c r="D89" s="401"/>
      <c r="E89" s="401"/>
      <c r="F89" s="401"/>
      <c r="G89" s="401"/>
      <c r="H89" s="401"/>
      <c r="I89" s="401"/>
      <c r="J89" s="401"/>
      <c r="K89" s="402"/>
      <c r="L89" s="361" t="b">
        <f t="shared" si="6"/>
        <v>1</v>
      </c>
      <c r="M89" s="403"/>
      <c r="N89" s="403"/>
      <c r="O89" s="403"/>
      <c r="P89" s="403"/>
      <c r="Q89" s="403"/>
    </row>
    <row r="90" spans="1:17" s="52" customFormat="1" ht="18.75" customHeight="1" hidden="1">
      <c r="A90" s="479"/>
      <c r="B90" s="404"/>
      <c r="C90" s="481" t="s">
        <v>1</v>
      </c>
      <c r="D90" s="481"/>
      <c r="E90" s="481"/>
      <c r="F90" s="482" t="s">
        <v>66</v>
      </c>
      <c r="G90" s="483"/>
      <c r="H90" s="484"/>
      <c r="I90" s="485" t="s">
        <v>2</v>
      </c>
      <c r="J90" s="485"/>
      <c r="K90" s="485"/>
      <c r="L90" s="361" t="b">
        <f t="shared" si="6"/>
        <v>1</v>
      </c>
      <c r="M90" s="326"/>
      <c r="N90" s="326"/>
      <c r="O90" s="326"/>
      <c r="P90" s="326"/>
      <c r="Q90" s="326"/>
    </row>
    <row r="91" spans="1:17" s="52" customFormat="1" ht="15" hidden="1">
      <c r="A91" s="480"/>
      <c r="B91" s="404" t="s">
        <v>3</v>
      </c>
      <c r="C91" s="405" t="s">
        <v>4</v>
      </c>
      <c r="D91" s="406" t="s">
        <v>5</v>
      </c>
      <c r="E91" s="406" t="s">
        <v>6</v>
      </c>
      <c r="F91" s="406" t="s">
        <v>4</v>
      </c>
      <c r="G91" s="406" t="s">
        <v>5</v>
      </c>
      <c r="H91" s="406" t="s">
        <v>6</v>
      </c>
      <c r="I91" s="406" t="s">
        <v>4</v>
      </c>
      <c r="J91" s="406" t="s">
        <v>5</v>
      </c>
      <c r="K91" s="407" t="s">
        <v>6</v>
      </c>
      <c r="L91" s="361" t="e">
        <f t="shared" si="6"/>
        <v>#VALUE!</v>
      </c>
      <c r="M91" s="326"/>
      <c r="N91" s="326"/>
      <c r="O91" s="326"/>
      <c r="P91" s="326"/>
      <c r="Q91" s="326"/>
    </row>
    <row r="92" spans="1:17" s="21" customFormat="1" ht="15" customHeight="1" hidden="1">
      <c r="A92" s="480"/>
      <c r="B92" s="408" t="s">
        <v>7</v>
      </c>
      <c r="C92" s="409" t="s">
        <v>8</v>
      </c>
      <c r="D92" s="410"/>
      <c r="E92" s="410" t="s">
        <v>9</v>
      </c>
      <c r="F92" s="410" t="s">
        <v>10</v>
      </c>
      <c r="G92" s="410"/>
      <c r="H92" s="410" t="s">
        <v>9</v>
      </c>
      <c r="I92" s="410" t="s">
        <v>8</v>
      </c>
      <c r="J92" s="410"/>
      <c r="K92" s="411" t="s">
        <v>9</v>
      </c>
      <c r="L92" s="361" t="b">
        <f t="shared" si="6"/>
        <v>1</v>
      </c>
      <c r="M92" s="345"/>
      <c r="N92" s="345"/>
      <c r="O92" s="345"/>
      <c r="P92" s="345"/>
      <c r="Q92" s="345"/>
    </row>
    <row r="93" spans="1:17" s="21" customFormat="1" ht="13.5" customHeight="1" hidden="1">
      <c r="A93" s="480"/>
      <c r="B93" s="412" t="s">
        <v>72</v>
      </c>
      <c r="C93" s="413" t="s">
        <v>10</v>
      </c>
      <c r="D93" s="414"/>
      <c r="E93" s="414"/>
      <c r="F93" s="414"/>
      <c r="G93" s="414"/>
      <c r="H93" s="414"/>
      <c r="I93" s="414" t="s">
        <v>10</v>
      </c>
      <c r="J93" s="414"/>
      <c r="K93" s="415"/>
      <c r="L93" s="361" t="b">
        <f t="shared" si="6"/>
        <v>1</v>
      </c>
      <c r="M93" s="345"/>
      <c r="N93" s="345"/>
      <c r="O93" s="345"/>
      <c r="P93" s="345"/>
      <c r="Q93" s="345"/>
    </row>
    <row r="94" spans="1:17" s="35" customFormat="1" ht="15">
      <c r="A94" s="445" t="s">
        <v>37</v>
      </c>
      <c r="B94" s="416"/>
      <c r="C94" s="417"/>
      <c r="D94" s="417"/>
      <c r="E94" s="417"/>
      <c r="F94" s="417"/>
      <c r="G94" s="417"/>
      <c r="H94" s="417"/>
      <c r="I94" s="417"/>
      <c r="J94" s="417"/>
      <c r="K94" s="418"/>
      <c r="L94" s="428">
        <f>L95/D125*100</f>
        <v>94.85545576943363</v>
      </c>
      <c r="M94" s="377"/>
      <c r="N94" s="377"/>
      <c r="O94" s="377"/>
      <c r="P94" s="377"/>
      <c r="Q94" s="377"/>
    </row>
    <row r="95" spans="1:17" s="21" customFormat="1" ht="15">
      <c r="A95" s="435" t="s">
        <v>38</v>
      </c>
      <c r="B95" s="419" t="s">
        <v>71</v>
      </c>
      <c r="C95" s="420">
        <v>17078900</v>
      </c>
      <c r="D95" s="306">
        <v>1956344.37</v>
      </c>
      <c r="E95" s="307">
        <f aca="true" t="shared" si="7" ref="E95:E106">D95/C95*100</f>
        <v>11.454744567858587</v>
      </c>
      <c r="F95" s="364">
        <v>150000</v>
      </c>
      <c r="G95" s="364"/>
      <c r="H95" s="307"/>
      <c r="I95" s="364">
        <f>C95+F95</f>
        <v>17228900</v>
      </c>
      <c r="J95" s="364">
        <f>D95+G95</f>
        <v>1956344.37</v>
      </c>
      <c r="K95" s="307">
        <f aca="true" t="shared" si="8" ref="K95:K104">J95/I95*100</f>
        <v>11.355016106658</v>
      </c>
      <c r="L95" s="421">
        <f>D97+D98+D99+D101+D103</f>
        <v>306173807.57</v>
      </c>
      <c r="M95" s="345" t="s">
        <v>203</v>
      </c>
      <c r="O95" s="421" t="s">
        <v>175</v>
      </c>
      <c r="P95" s="421" t="s">
        <v>174</v>
      </c>
      <c r="Q95" s="345"/>
    </row>
    <row r="96" spans="1:17" s="21" customFormat="1" ht="15" hidden="1">
      <c r="A96" s="435" t="s">
        <v>39</v>
      </c>
      <c r="B96" s="419" t="s">
        <v>67</v>
      </c>
      <c r="C96" s="420"/>
      <c r="D96" s="306"/>
      <c r="E96" s="307" t="e">
        <f t="shared" si="7"/>
        <v>#DIV/0!</v>
      </c>
      <c r="F96" s="364"/>
      <c r="G96" s="364"/>
      <c r="H96" s="307"/>
      <c r="I96" s="364">
        <f aca="true" t="shared" si="9" ref="I96:J157">C96+F96</f>
        <v>0</v>
      </c>
      <c r="J96" s="364">
        <f t="shared" si="9"/>
        <v>0</v>
      </c>
      <c r="K96" s="307" t="e">
        <f t="shared" si="8"/>
        <v>#DIV/0!</v>
      </c>
      <c r="L96" s="345"/>
      <c r="M96" s="345"/>
      <c r="N96" s="345"/>
      <c r="O96" s="345"/>
      <c r="P96" s="345"/>
      <c r="Q96" s="345"/>
    </row>
    <row r="97" spans="1:17" s="21" customFormat="1" ht="15">
      <c r="A97" s="435" t="s">
        <v>40</v>
      </c>
      <c r="B97" s="419" t="s">
        <v>68</v>
      </c>
      <c r="C97" s="420">
        <v>443770800</v>
      </c>
      <c r="D97" s="306">
        <v>82844845.74</v>
      </c>
      <c r="E97" s="307">
        <f t="shared" si="7"/>
        <v>18.668385964105795</v>
      </c>
      <c r="F97" s="364">
        <v>10163500</v>
      </c>
      <c r="G97" s="364">
        <v>3827578.48</v>
      </c>
      <c r="H97" s="307">
        <f>G97/F97*100</f>
        <v>37.660043095390364</v>
      </c>
      <c r="I97" s="364">
        <f t="shared" si="9"/>
        <v>453934300</v>
      </c>
      <c r="J97" s="364">
        <f t="shared" si="9"/>
        <v>86672424.22</v>
      </c>
      <c r="K97" s="307">
        <f t="shared" si="8"/>
        <v>19.09360544466457</v>
      </c>
      <c r="L97" s="428">
        <f>D97/D125*100</f>
        <v>25.666093592997814</v>
      </c>
      <c r="M97" s="345"/>
      <c r="N97" s="345">
        <f>M97/D97</f>
        <v>0</v>
      </c>
      <c r="O97" s="345">
        <f>63606306+22744081</f>
        <v>86350387</v>
      </c>
      <c r="P97" s="345">
        <f>52881139+19304693</f>
        <v>72185832</v>
      </c>
      <c r="Q97" s="345">
        <f>O97-P97</f>
        <v>14164555</v>
      </c>
    </row>
    <row r="98" spans="1:17" s="21" customFormat="1" ht="15">
      <c r="A98" s="435" t="s">
        <v>41</v>
      </c>
      <c r="B98" s="419" t="s">
        <v>69</v>
      </c>
      <c r="C98" s="306">
        <v>813090100</v>
      </c>
      <c r="D98" s="306">
        <v>166809461.98</v>
      </c>
      <c r="E98" s="307">
        <f t="shared" si="7"/>
        <v>20.515495389748317</v>
      </c>
      <c r="F98" s="364">
        <v>25393400</v>
      </c>
      <c r="G98" s="364">
        <v>23727854.89</v>
      </c>
      <c r="H98" s="307">
        <f>G98/F98*100</f>
        <v>93.44103148849702</v>
      </c>
      <c r="I98" s="364">
        <f t="shared" si="9"/>
        <v>838483500</v>
      </c>
      <c r="J98" s="364">
        <f t="shared" si="9"/>
        <v>190537316.87</v>
      </c>
      <c r="K98" s="307">
        <f t="shared" si="8"/>
        <v>22.72403891907235</v>
      </c>
      <c r="L98" s="428">
        <f>D98/D125*100</f>
        <v>51.679102364591955</v>
      </c>
      <c r="M98" s="345"/>
      <c r="N98" s="345">
        <f>M98/D98</f>
        <v>0</v>
      </c>
      <c r="O98" s="345"/>
      <c r="P98" s="345"/>
      <c r="Q98" s="345">
        <f>O97/P97</f>
        <v>1.1962234777594585</v>
      </c>
    </row>
    <row r="99" spans="1:17" s="21" customFormat="1" ht="15">
      <c r="A99" s="435" t="s">
        <v>42</v>
      </c>
      <c r="B99" s="419" t="s">
        <v>70</v>
      </c>
      <c r="C99" s="306">
        <v>177085100</v>
      </c>
      <c r="D99" s="306">
        <v>30883284.75</v>
      </c>
      <c r="E99" s="307">
        <f t="shared" si="7"/>
        <v>17.439798577068313</v>
      </c>
      <c r="F99" s="364">
        <v>31816800</v>
      </c>
      <c r="G99" s="364">
        <v>4750211</v>
      </c>
      <c r="H99" s="307">
        <f>G99/F99*100</f>
        <v>14.929882954916899</v>
      </c>
      <c r="I99" s="364">
        <f t="shared" si="9"/>
        <v>208901900</v>
      </c>
      <c r="J99" s="364">
        <f t="shared" si="9"/>
        <v>35633495.75</v>
      </c>
      <c r="K99" s="307">
        <f t="shared" si="8"/>
        <v>17.05752592484798</v>
      </c>
      <c r="L99" s="428">
        <f>D99/D125*100</f>
        <v>9.567925074546734</v>
      </c>
      <c r="M99" s="345"/>
      <c r="N99" s="345">
        <f>M99/D99</f>
        <v>0</v>
      </c>
      <c r="O99" s="345"/>
      <c r="P99" s="345"/>
      <c r="Q99" s="345"/>
    </row>
    <row r="100" spans="1:17" s="21" customFormat="1" ht="15">
      <c r="A100" s="435" t="s">
        <v>43</v>
      </c>
      <c r="B100" s="422">
        <v>100000</v>
      </c>
      <c r="C100" s="306">
        <v>4651800</v>
      </c>
      <c r="D100" s="306">
        <v>4651800</v>
      </c>
      <c r="E100" s="307">
        <f t="shared" si="7"/>
        <v>100</v>
      </c>
      <c r="F100" s="364">
        <v>85750000</v>
      </c>
      <c r="G100" s="364">
        <v>0</v>
      </c>
      <c r="H100" s="307"/>
      <c r="I100" s="364">
        <f t="shared" si="9"/>
        <v>90401800</v>
      </c>
      <c r="J100" s="364">
        <f t="shared" si="9"/>
        <v>4651800</v>
      </c>
      <c r="K100" s="307">
        <f t="shared" si="8"/>
        <v>5.145694001668109</v>
      </c>
      <c r="L100" s="428"/>
      <c r="M100" s="345"/>
      <c r="N100" s="345">
        <f>M100/D100</f>
        <v>0</v>
      </c>
      <c r="O100" s="345"/>
      <c r="P100" s="345"/>
      <c r="Q100" s="345"/>
    </row>
    <row r="101" spans="1:17" s="21" customFormat="1" ht="15">
      <c r="A101" s="435" t="s">
        <v>44</v>
      </c>
      <c r="B101" s="422">
        <v>110000</v>
      </c>
      <c r="C101" s="306">
        <v>92030200</v>
      </c>
      <c r="D101" s="306">
        <v>17465804.99</v>
      </c>
      <c r="E101" s="307">
        <f t="shared" si="7"/>
        <v>18.978340794652187</v>
      </c>
      <c r="F101" s="364">
        <v>1331400</v>
      </c>
      <c r="G101" s="364">
        <v>296427.28</v>
      </c>
      <c r="H101" s="307">
        <f>G101/F101*100</f>
        <v>22.26432927745231</v>
      </c>
      <c r="I101" s="364">
        <f t="shared" si="9"/>
        <v>93361600</v>
      </c>
      <c r="J101" s="364">
        <f t="shared" si="9"/>
        <v>17762232.27</v>
      </c>
      <c r="K101" s="307">
        <f t="shared" si="8"/>
        <v>19.025201228342272</v>
      </c>
      <c r="L101" s="428">
        <f>D101/D125*100</f>
        <v>5.411066693965073</v>
      </c>
      <c r="M101" s="345"/>
      <c r="N101" s="345">
        <f>M101/D101</f>
        <v>0</v>
      </c>
      <c r="O101" s="345"/>
      <c r="P101" s="345"/>
      <c r="Q101" s="345"/>
    </row>
    <row r="102" spans="1:17" s="21" customFormat="1" ht="15.75" customHeight="1">
      <c r="A102" s="435" t="s">
        <v>45</v>
      </c>
      <c r="B102" s="422">
        <v>120000</v>
      </c>
      <c r="C102" s="306">
        <v>1303800</v>
      </c>
      <c r="D102" s="306">
        <v>296640.37</v>
      </c>
      <c r="E102" s="307">
        <f t="shared" si="7"/>
        <v>22.751984200030677</v>
      </c>
      <c r="F102" s="364"/>
      <c r="G102" s="364"/>
      <c r="H102" s="307"/>
      <c r="I102" s="364">
        <f t="shared" si="9"/>
        <v>1303800</v>
      </c>
      <c r="J102" s="364">
        <f t="shared" si="9"/>
        <v>296640.37</v>
      </c>
      <c r="K102" s="307">
        <f t="shared" si="8"/>
        <v>22.751984200030677</v>
      </c>
      <c r="L102" s="428"/>
      <c r="M102" s="345"/>
      <c r="N102" s="345"/>
      <c r="O102" s="345"/>
      <c r="P102" s="345"/>
      <c r="Q102" s="345"/>
    </row>
    <row r="103" spans="1:17" s="21" customFormat="1" ht="15">
      <c r="A103" s="435" t="s">
        <v>46</v>
      </c>
      <c r="B103" s="422">
        <v>130000</v>
      </c>
      <c r="C103" s="306">
        <v>36062000</v>
      </c>
      <c r="D103" s="306">
        <v>8170410.11</v>
      </c>
      <c r="E103" s="307">
        <f t="shared" si="7"/>
        <v>22.65656400088736</v>
      </c>
      <c r="F103" s="364"/>
      <c r="G103" s="364">
        <v>46579.64</v>
      </c>
      <c r="H103" s="307"/>
      <c r="I103" s="364">
        <f t="shared" si="9"/>
        <v>36062000</v>
      </c>
      <c r="J103" s="364">
        <f t="shared" si="9"/>
        <v>8216989.75</v>
      </c>
      <c r="K103" s="307">
        <f t="shared" si="8"/>
        <v>22.785729438189783</v>
      </c>
      <c r="L103" s="428">
        <f>D103/D125*100</f>
        <v>2.531268043332053</v>
      </c>
      <c r="M103" s="345"/>
      <c r="N103" s="345">
        <f>M103/D103</f>
        <v>0</v>
      </c>
      <c r="O103" s="345"/>
      <c r="P103" s="345"/>
      <c r="Q103" s="345"/>
    </row>
    <row r="104" spans="1:17" s="21" customFormat="1" ht="15">
      <c r="A104" s="435" t="s">
        <v>47</v>
      </c>
      <c r="B104" s="422">
        <v>150000</v>
      </c>
      <c r="C104" s="306">
        <v>300000</v>
      </c>
      <c r="D104" s="306">
        <v>300000</v>
      </c>
      <c r="E104" s="307">
        <f t="shared" si="7"/>
        <v>100</v>
      </c>
      <c r="F104" s="364">
        <v>56539100</v>
      </c>
      <c r="G104" s="364">
        <v>228242.27</v>
      </c>
      <c r="H104" s="307">
        <f>G104/F104*100</f>
        <v>0.4036892522166076</v>
      </c>
      <c r="I104" s="364">
        <f t="shared" si="9"/>
        <v>56839100</v>
      </c>
      <c r="J104" s="364">
        <f t="shared" si="9"/>
        <v>528242.27</v>
      </c>
      <c r="K104" s="307">
        <f t="shared" si="8"/>
        <v>0.9293642404612319</v>
      </c>
      <c r="L104" s="345"/>
      <c r="M104" s="428">
        <f>240444138/L95*100</f>
        <v>78.53190967193615</v>
      </c>
      <c r="N104" s="345"/>
      <c r="O104" s="345"/>
      <c r="P104" s="345"/>
      <c r="Q104" s="345"/>
    </row>
    <row r="105" spans="1:17" s="21" customFormat="1" ht="15" hidden="1">
      <c r="A105" s="435" t="s">
        <v>74</v>
      </c>
      <c r="B105" s="422">
        <v>160000</v>
      </c>
      <c r="C105" s="306"/>
      <c r="D105" s="306"/>
      <c r="E105" s="307" t="e">
        <f t="shared" si="7"/>
        <v>#DIV/0!</v>
      </c>
      <c r="F105" s="364"/>
      <c r="G105" s="364"/>
      <c r="H105" s="307"/>
      <c r="I105" s="364">
        <f t="shared" si="9"/>
        <v>0</v>
      </c>
      <c r="J105" s="364"/>
      <c r="K105" s="307"/>
      <c r="L105" s="345"/>
      <c r="M105" s="345"/>
      <c r="N105" s="345"/>
      <c r="O105" s="345"/>
      <c r="P105" s="345"/>
      <c r="Q105" s="345"/>
    </row>
    <row r="106" spans="1:17" s="21" customFormat="1" ht="30">
      <c r="A106" s="435" t="s">
        <v>48</v>
      </c>
      <c r="B106" s="422">
        <v>170000</v>
      </c>
      <c r="C106" s="306">
        <v>2196000</v>
      </c>
      <c r="D106" s="306">
        <v>385500</v>
      </c>
      <c r="E106" s="307">
        <f t="shared" si="7"/>
        <v>17.55464480874317</v>
      </c>
      <c r="F106" s="364">
        <v>52742924</v>
      </c>
      <c r="G106" s="364">
        <v>536514.1</v>
      </c>
      <c r="H106" s="307">
        <f>G106/F106*100</f>
        <v>1.0172247939837389</v>
      </c>
      <c r="I106" s="364">
        <f t="shared" si="9"/>
        <v>54938924</v>
      </c>
      <c r="J106" s="364">
        <f t="shared" si="9"/>
        <v>922014.1</v>
      </c>
      <c r="K106" s="307">
        <f>J106/I106*100</f>
        <v>1.6782529268319852</v>
      </c>
      <c r="L106" s="421"/>
      <c r="M106" s="432"/>
      <c r="N106" s="345"/>
      <c r="O106" s="345"/>
      <c r="P106" s="345"/>
      <c r="Q106" s="345"/>
    </row>
    <row r="107" spans="1:17" s="21" customFormat="1" ht="15">
      <c r="A107" s="435" t="s">
        <v>49</v>
      </c>
      <c r="B107" s="422">
        <v>180000</v>
      </c>
      <c r="C107" s="306">
        <v>86411822</v>
      </c>
      <c r="D107" s="306">
        <v>344437.18</v>
      </c>
      <c r="E107" s="307">
        <f>D107/C107*100</f>
        <v>0.3985996036514541</v>
      </c>
      <c r="F107" s="364"/>
      <c r="G107" s="364"/>
      <c r="H107" s="307"/>
      <c r="I107" s="364">
        <f t="shared" si="9"/>
        <v>86411822</v>
      </c>
      <c r="J107" s="364">
        <f t="shared" si="9"/>
        <v>344437.18</v>
      </c>
      <c r="K107" s="307">
        <f>J107/I107*100</f>
        <v>0.3985996036514541</v>
      </c>
      <c r="L107" s="345"/>
      <c r="M107" s="345"/>
      <c r="N107" s="345"/>
      <c r="O107" s="345"/>
      <c r="P107" s="345"/>
      <c r="Q107" s="345"/>
    </row>
    <row r="108" spans="1:17" s="21" customFormat="1" ht="15" hidden="1">
      <c r="A108" s="435" t="s">
        <v>75</v>
      </c>
      <c r="B108" s="422">
        <v>200200</v>
      </c>
      <c r="C108" s="306"/>
      <c r="D108" s="306"/>
      <c r="E108" s="307"/>
      <c r="F108" s="364"/>
      <c r="G108" s="364"/>
      <c r="H108" s="307" t="e">
        <f>G108/F108*100</f>
        <v>#DIV/0!</v>
      </c>
      <c r="I108" s="364">
        <f t="shared" si="9"/>
        <v>0</v>
      </c>
      <c r="J108" s="364">
        <f t="shared" si="9"/>
        <v>0</v>
      </c>
      <c r="K108" s="307" t="e">
        <f>J108/I108*100</f>
        <v>#DIV/0!</v>
      </c>
      <c r="L108" s="345"/>
      <c r="M108" s="345"/>
      <c r="N108" s="345"/>
      <c r="O108" s="345"/>
      <c r="P108" s="345"/>
      <c r="Q108" s="345"/>
    </row>
    <row r="109" spans="1:17" s="21" customFormat="1" ht="30">
      <c r="A109" s="435" t="s">
        <v>50</v>
      </c>
      <c r="B109" s="422">
        <v>210000</v>
      </c>
      <c r="C109" s="306">
        <v>1250900</v>
      </c>
      <c r="D109" s="306">
        <v>1250884.33</v>
      </c>
      <c r="E109" s="307">
        <f>D109/C109*100</f>
        <v>99.9987473019426</v>
      </c>
      <c r="F109" s="306"/>
      <c r="G109" s="306"/>
      <c r="H109" s="307"/>
      <c r="I109" s="364">
        <f t="shared" si="9"/>
        <v>1250900</v>
      </c>
      <c r="J109" s="364">
        <f t="shared" si="9"/>
        <v>1250884.33</v>
      </c>
      <c r="K109" s="307">
        <f>J109/I109*100</f>
        <v>99.9987473019426</v>
      </c>
      <c r="L109" s="345"/>
      <c r="M109" s="421"/>
      <c r="N109" s="345"/>
      <c r="O109" s="345"/>
      <c r="P109" s="345"/>
      <c r="Q109" s="345"/>
    </row>
    <row r="110" spans="1:17" s="21" customFormat="1" ht="15" hidden="1">
      <c r="A110" s="435" t="s">
        <v>51</v>
      </c>
      <c r="B110" s="422">
        <v>230000</v>
      </c>
      <c r="C110" s="306"/>
      <c r="D110" s="306"/>
      <c r="E110" s="307" t="e">
        <f>D110/C110*100</f>
        <v>#DIV/0!</v>
      </c>
      <c r="F110" s="306"/>
      <c r="G110" s="306"/>
      <c r="H110" s="307"/>
      <c r="I110" s="364">
        <f t="shared" si="9"/>
        <v>0</v>
      </c>
      <c r="J110" s="364">
        <f t="shared" si="9"/>
        <v>0</v>
      </c>
      <c r="K110" s="307" t="e">
        <f aca="true" t="shared" si="10" ref="K110:K120">J110/I110*100</f>
        <v>#DIV/0!</v>
      </c>
      <c r="L110" s="345"/>
      <c r="M110" s="345"/>
      <c r="N110" s="345"/>
      <c r="O110" s="345"/>
      <c r="P110" s="345"/>
      <c r="Q110" s="345"/>
    </row>
    <row r="111" spans="1:17" s="21" customFormat="1" ht="15">
      <c r="A111" s="435" t="s">
        <v>52</v>
      </c>
      <c r="B111" s="422">
        <v>240601</v>
      </c>
      <c r="C111" s="306"/>
      <c r="D111" s="306"/>
      <c r="E111" s="307"/>
      <c r="F111" s="306">
        <v>101089751</v>
      </c>
      <c r="G111" s="306">
        <v>387558.73</v>
      </c>
      <c r="H111" s="307">
        <f aca="true" t="shared" si="11" ref="H111:H120">G111/F111*100</f>
        <v>0.3833808335327683</v>
      </c>
      <c r="I111" s="364">
        <f t="shared" si="9"/>
        <v>101089751</v>
      </c>
      <c r="J111" s="364">
        <f>D111+G111</f>
        <v>387558.73</v>
      </c>
      <c r="K111" s="307">
        <f t="shared" si="10"/>
        <v>0.3833808335327683</v>
      </c>
      <c r="L111" s="345"/>
      <c r="M111" s="345"/>
      <c r="N111" s="345"/>
      <c r="O111" s="345"/>
      <c r="P111" s="345"/>
      <c r="Q111" s="345"/>
    </row>
    <row r="112" spans="1:17" s="21" customFormat="1" ht="15">
      <c r="A112" s="435" t="s">
        <v>53</v>
      </c>
      <c r="B112" s="422">
        <v>240602</v>
      </c>
      <c r="C112" s="306"/>
      <c r="D112" s="306"/>
      <c r="E112" s="307"/>
      <c r="F112" s="306">
        <v>6705400</v>
      </c>
      <c r="G112" s="306">
        <v>537239.4</v>
      </c>
      <c r="H112" s="307">
        <f t="shared" si="11"/>
        <v>8.012041041548603</v>
      </c>
      <c r="I112" s="364">
        <f t="shared" si="9"/>
        <v>6705400</v>
      </c>
      <c r="J112" s="364">
        <f t="shared" si="9"/>
        <v>537239.4</v>
      </c>
      <c r="K112" s="307">
        <f t="shared" si="10"/>
        <v>8.012041041548603</v>
      </c>
      <c r="L112" s="345"/>
      <c r="M112" s="345"/>
      <c r="N112" s="345"/>
      <c r="O112" s="345"/>
      <c r="P112" s="345"/>
      <c r="Q112" s="345"/>
    </row>
    <row r="113" spans="1:17" s="21" customFormat="1" ht="15">
      <c r="A113" s="435" t="s">
        <v>111</v>
      </c>
      <c r="B113" s="422">
        <v>240603</v>
      </c>
      <c r="C113" s="306"/>
      <c r="D113" s="306"/>
      <c r="E113" s="307"/>
      <c r="F113" s="306">
        <v>9193368</v>
      </c>
      <c r="G113" s="306">
        <v>3980672.19</v>
      </c>
      <c r="H113" s="307">
        <f t="shared" si="11"/>
        <v>43.29938919012053</v>
      </c>
      <c r="I113" s="364">
        <f t="shared" si="9"/>
        <v>9193368</v>
      </c>
      <c r="J113" s="364">
        <f t="shared" si="9"/>
        <v>3980672.19</v>
      </c>
      <c r="K113" s="307">
        <f t="shared" si="10"/>
        <v>43.29938919012053</v>
      </c>
      <c r="L113" s="345"/>
      <c r="M113" s="345"/>
      <c r="N113" s="345"/>
      <c r="O113" s="345"/>
      <c r="P113" s="345"/>
      <c r="Q113" s="345"/>
    </row>
    <row r="114" spans="1:17" s="21" customFormat="1" ht="15">
      <c r="A114" s="435" t="s">
        <v>110</v>
      </c>
      <c r="B114" s="422">
        <v>240604</v>
      </c>
      <c r="C114" s="306"/>
      <c r="D114" s="306"/>
      <c r="E114" s="307"/>
      <c r="F114" s="306">
        <v>1194100</v>
      </c>
      <c r="G114" s="306">
        <v>194099.21</v>
      </c>
      <c r="H114" s="307">
        <f t="shared" si="11"/>
        <v>16.25485386483544</v>
      </c>
      <c r="I114" s="364">
        <f t="shared" si="9"/>
        <v>1194100</v>
      </c>
      <c r="J114" s="364">
        <f t="shared" si="9"/>
        <v>194099.21</v>
      </c>
      <c r="K114" s="307">
        <f t="shared" si="10"/>
        <v>16.25485386483544</v>
      </c>
      <c r="L114" s="426" t="s">
        <v>188</v>
      </c>
      <c r="M114" s="426" t="s">
        <v>188</v>
      </c>
      <c r="N114" s="345"/>
      <c r="O114" s="345"/>
      <c r="P114" s="345"/>
      <c r="Q114" s="345"/>
    </row>
    <row r="115" spans="1:17" s="21" customFormat="1" ht="15">
      <c r="A115" s="435" t="s">
        <v>56</v>
      </c>
      <c r="B115" s="422">
        <v>240605</v>
      </c>
      <c r="C115" s="306"/>
      <c r="D115" s="306"/>
      <c r="E115" s="307"/>
      <c r="F115" s="306">
        <v>11848729</v>
      </c>
      <c r="G115" s="306">
        <v>8124644.15</v>
      </c>
      <c r="H115" s="307">
        <f t="shared" si="11"/>
        <v>68.56975250256801</v>
      </c>
      <c r="I115" s="364">
        <f t="shared" si="9"/>
        <v>11848729</v>
      </c>
      <c r="J115" s="364">
        <f t="shared" si="9"/>
        <v>8124644.15</v>
      </c>
      <c r="K115" s="307">
        <f t="shared" si="10"/>
        <v>68.56975250256801</v>
      </c>
      <c r="L115" s="430">
        <f>111586631.52+92400+39929868.88</f>
        <v>151608900.4</v>
      </c>
      <c r="M115" s="430">
        <v>131082787</v>
      </c>
      <c r="N115" s="429">
        <f>L115-M115</f>
        <v>20526113.400000006</v>
      </c>
      <c r="O115" s="345"/>
      <c r="P115" s="345"/>
      <c r="Q115" s="345"/>
    </row>
    <row r="116" spans="1:17" s="21" customFormat="1" ht="15" hidden="1">
      <c r="A116" s="435" t="s">
        <v>57</v>
      </c>
      <c r="B116" s="422">
        <v>240900</v>
      </c>
      <c r="C116" s="306"/>
      <c r="D116" s="306"/>
      <c r="E116" s="307" t="e">
        <f>D116/C116*100</f>
        <v>#DIV/0!</v>
      </c>
      <c r="F116" s="306"/>
      <c r="G116" s="306"/>
      <c r="H116" s="307" t="e">
        <f t="shared" si="11"/>
        <v>#DIV/0!</v>
      </c>
      <c r="I116" s="364">
        <f t="shared" si="9"/>
        <v>0</v>
      </c>
      <c r="J116" s="364">
        <f t="shared" si="9"/>
        <v>0</v>
      </c>
      <c r="K116" s="307" t="e">
        <f t="shared" si="10"/>
        <v>#DIV/0!</v>
      </c>
      <c r="L116" s="345"/>
      <c r="M116" s="345"/>
      <c r="N116" s="345"/>
      <c r="O116" s="345"/>
      <c r="P116" s="345"/>
      <c r="Q116" s="345"/>
    </row>
    <row r="117" spans="1:17" s="55" customFormat="1" ht="15">
      <c r="A117" s="435" t="s">
        <v>58</v>
      </c>
      <c r="B117" s="422">
        <v>250102</v>
      </c>
      <c r="C117" s="306">
        <v>10000000</v>
      </c>
      <c r="D117" s="306"/>
      <c r="E117" s="307"/>
      <c r="F117" s="423"/>
      <c r="G117" s="423"/>
      <c r="H117" s="307"/>
      <c r="I117" s="364">
        <f t="shared" si="9"/>
        <v>10000000</v>
      </c>
      <c r="J117" s="364"/>
      <c r="K117" s="307"/>
      <c r="L117" s="424"/>
      <c r="M117" s="424"/>
      <c r="N117" s="431">
        <f>N115/M115*100</f>
        <v>15.658893032233138</v>
      </c>
      <c r="O117" s="424"/>
      <c r="P117" s="424"/>
      <c r="Q117" s="424"/>
    </row>
    <row r="118" spans="1:17" s="55" customFormat="1" ht="30" hidden="1">
      <c r="A118" s="435" t="s">
        <v>96</v>
      </c>
      <c r="B118" s="422">
        <v>250203</v>
      </c>
      <c r="C118" s="306"/>
      <c r="D118" s="306"/>
      <c r="E118" s="307" t="e">
        <f>D118/C118*100</f>
        <v>#DIV/0!</v>
      </c>
      <c r="F118" s="423"/>
      <c r="G118" s="423"/>
      <c r="H118" s="307" t="e">
        <f t="shared" si="11"/>
        <v>#DIV/0!</v>
      </c>
      <c r="I118" s="364">
        <f t="shared" si="9"/>
        <v>0</v>
      </c>
      <c r="J118" s="364">
        <f t="shared" si="9"/>
        <v>0</v>
      </c>
      <c r="K118" s="307" t="e">
        <f t="shared" si="10"/>
        <v>#DIV/0!</v>
      </c>
      <c r="L118" s="424"/>
      <c r="M118" s="424"/>
      <c r="N118" s="424"/>
      <c r="O118" s="424"/>
      <c r="P118" s="424"/>
      <c r="Q118" s="424"/>
    </row>
    <row r="119" spans="1:17" s="55" customFormat="1" ht="30" hidden="1">
      <c r="A119" s="435" t="s">
        <v>117</v>
      </c>
      <c r="B119" s="422">
        <v>250309</v>
      </c>
      <c r="C119" s="423"/>
      <c r="D119" s="423"/>
      <c r="E119" s="307" t="e">
        <f>D119/C119*100</f>
        <v>#DIV/0!</v>
      </c>
      <c r="F119" s="306"/>
      <c r="G119" s="306"/>
      <c r="H119" s="307" t="e">
        <f t="shared" si="11"/>
        <v>#DIV/0!</v>
      </c>
      <c r="I119" s="364">
        <f t="shared" si="9"/>
        <v>0</v>
      </c>
      <c r="J119" s="364">
        <f t="shared" si="9"/>
        <v>0</v>
      </c>
      <c r="K119" s="307" t="e">
        <f t="shared" si="10"/>
        <v>#DIV/0!</v>
      </c>
      <c r="L119" s="424"/>
      <c r="M119" s="424"/>
      <c r="N119" s="424"/>
      <c r="O119" s="425"/>
      <c r="P119" s="424"/>
      <c r="Q119" s="424"/>
    </row>
    <row r="120" spans="1:17" s="55" customFormat="1" ht="30">
      <c r="A120" s="435" t="s">
        <v>192</v>
      </c>
      <c r="B120" s="422">
        <v>250403</v>
      </c>
      <c r="C120" s="423">
        <v>7394800</v>
      </c>
      <c r="D120" s="423">
        <v>7270095.31</v>
      </c>
      <c r="E120" s="307">
        <f>D120/C120*100</f>
        <v>98.31361646021529</v>
      </c>
      <c r="F120" s="306">
        <v>10601100</v>
      </c>
      <c r="G120" s="306">
        <v>9805764.66</v>
      </c>
      <c r="H120" s="307">
        <f t="shared" si="11"/>
        <v>92.49761496448482</v>
      </c>
      <c r="I120" s="364">
        <f t="shared" si="9"/>
        <v>17995900</v>
      </c>
      <c r="J120" s="364">
        <f t="shared" si="9"/>
        <v>17075859.97</v>
      </c>
      <c r="K120" s="307">
        <f t="shared" si="10"/>
        <v>94.8875019865636</v>
      </c>
      <c r="L120" s="424"/>
      <c r="M120" s="424"/>
      <c r="N120" s="424"/>
      <c r="O120" s="425"/>
      <c r="P120" s="424"/>
      <c r="Q120" s="424"/>
    </row>
    <row r="121" spans="1:17" s="55" customFormat="1" ht="15">
      <c r="A121" s="435" t="s">
        <v>59</v>
      </c>
      <c r="B121" s="422">
        <v>250404</v>
      </c>
      <c r="C121" s="306">
        <v>691200</v>
      </c>
      <c r="D121" s="306">
        <v>149824</v>
      </c>
      <c r="E121" s="307">
        <f>D121/C121*100</f>
        <v>21.675925925925927</v>
      </c>
      <c r="F121" s="306"/>
      <c r="G121" s="306"/>
      <c r="H121" s="307"/>
      <c r="I121" s="364">
        <f t="shared" si="9"/>
        <v>691200</v>
      </c>
      <c r="J121" s="364">
        <f t="shared" si="9"/>
        <v>149824</v>
      </c>
      <c r="K121" s="307">
        <f>J121/I121*100</f>
        <v>21.675925925925927</v>
      </c>
      <c r="L121" s="424"/>
      <c r="M121" s="424"/>
      <c r="N121" s="424"/>
      <c r="O121" s="424"/>
      <c r="P121" s="424"/>
      <c r="Q121" s="424"/>
    </row>
    <row r="122" spans="1:17" s="21" customFormat="1" ht="15">
      <c r="A122" s="435" t="s">
        <v>60</v>
      </c>
      <c r="B122" s="422">
        <v>250904</v>
      </c>
      <c r="C122" s="306"/>
      <c r="D122" s="306"/>
      <c r="E122" s="307"/>
      <c r="F122" s="306"/>
      <c r="G122" s="306"/>
      <c r="H122" s="307"/>
      <c r="I122" s="364"/>
      <c r="J122" s="364">
        <f>D122+G122</f>
        <v>0</v>
      </c>
      <c r="K122" s="307"/>
      <c r="L122" s="345"/>
      <c r="M122" s="345"/>
      <c r="N122" s="345"/>
      <c r="O122" s="345"/>
      <c r="P122" s="345"/>
      <c r="Q122" s="345"/>
    </row>
    <row r="123" spans="1:17" s="21" customFormat="1" ht="75">
      <c r="A123" s="435" t="s">
        <v>196</v>
      </c>
      <c r="B123" s="422">
        <v>250915</v>
      </c>
      <c r="C123" s="306"/>
      <c r="D123" s="306"/>
      <c r="E123" s="307"/>
      <c r="F123" s="306">
        <v>7721800</v>
      </c>
      <c r="G123" s="306"/>
      <c r="H123" s="307"/>
      <c r="I123" s="364"/>
      <c r="J123" s="364"/>
      <c r="K123" s="307"/>
      <c r="L123" s="345"/>
      <c r="M123" s="345"/>
      <c r="N123" s="345"/>
      <c r="O123" s="345"/>
      <c r="P123" s="345"/>
      <c r="Q123" s="345"/>
    </row>
    <row r="124" spans="1:11" s="21" customFormat="1" ht="15.75" thickBot="1">
      <c r="A124" s="446"/>
      <c r="B124" s="127"/>
      <c r="C124" s="128"/>
      <c r="D124" s="128"/>
      <c r="E124" s="129"/>
      <c r="F124" s="130"/>
      <c r="G124" s="130"/>
      <c r="H124" s="129"/>
      <c r="I124" s="131"/>
      <c r="J124" s="131"/>
      <c r="K124" s="207"/>
    </row>
    <row r="125" spans="1:11" s="56" customFormat="1" ht="15" thickBot="1">
      <c r="A125" s="198" t="s">
        <v>61</v>
      </c>
      <c r="B125" s="158">
        <v>900201</v>
      </c>
      <c r="C125" s="159">
        <f>C117++C116+C115+C114+C113+C112+C111+C110+C109+C107+C106+C104+C103+C102+C101+C100+C99+C98+C97+C96+C95+C118+C121+C122+C105+C119+C124+C120</f>
        <v>1693317422</v>
      </c>
      <c r="D125" s="159">
        <f>D117++D116+D115+D114+D113+D112+D111+D110+D109+D107+D106+D104+D103+D102+D101+D100+D99+D98+D97+D96+D95+D118+D121+D122+D119+D120</f>
        <v>322779333.13</v>
      </c>
      <c r="E125" s="160">
        <f>D125/C125*100</f>
        <v>19.061950756330198</v>
      </c>
      <c r="F125" s="159">
        <f>F122+F121+F118+F117+F116+F115+F114+F113+F112+F111+F110+F109+F107+F106+F104+F103+F102+F101+F100+F99+F98+F97+F96+F95+F108+F119+F120+F123</f>
        <v>412241372</v>
      </c>
      <c r="G125" s="159">
        <f>G122+G121+G118+G117+G116+G115+G114+G113+G112+G111+G110+G109+G107+G106+G104+G103+G102+G101+G100+G99+G98+G97+G96+G95+G108+G119+G120</f>
        <v>56443386</v>
      </c>
      <c r="H125" s="160">
        <f>G125/F125*100</f>
        <v>13.691829552711656</v>
      </c>
      <c r="I125" s="161">
        <f t="shared" si="9"/>
        <v>2105558794</v>
      </c>
      <c r="J125" s="161">
        <f>D125+G125</f>
        <v>379222719.13</v>
      </c>
      <c r="K125" s="160">
        <f aca="true" t="shared" si="12" ref="K125:K157">J125/I125*100</f>
        <v>18.01054998847019</v>
      </c>
    </row>
    <row r="126" spans="1:11" s="43" customFormat="1" ht="14.25">
      <c r="A126" s="447" t="s">
        <v>34</v>
      </c>
      <c r="B126" s="44">
        <v>250300</v>
      </c>
      <c r="C126" s="116">
        <f>SUM(C129:C156)</f>
        <v>1932667778</v>
      </c>
      <c r="D126" s="116">
        <f>SUM(D127:D156)</f>
        <v>396322097.75</v>
      </c>
      <c r="E126" s="104">
        <f aca="true" t="shared" si="13" ref="E126:E157">D126/C126*100</f>
        <v>20.506478260848823</v>
      </c>
      <c r="F126" s="116">
        <f>SUM(F127:F156)</f>
        <v>595701949</v>
      </c>
      <c r="G126" s="116">
        <f>SUM(G127:G156)</f>
        <v>146373786.95</v>
      </c>
      <c r="H126" s="140">
        <f>G126/F126*100</f>
        <v>24.57164815319414</v>
      </c>
      <c r="I126" s="45">
        <f t="shared" si="9"/>
        <v>2528369727</v>
      </c>
      <c r="J126" s="45">
        <f t="shared" si="9"/>
        <v>542695884.7</v>
      </c>
      <c r="K126" s="104">
        <f t="shared" si="12"/>
        <v>21.4642612947248</v>
      </c>
    </row>
    <row r="127" spans="1:11" s="21" customFormat="1" ht="31.5" customHeight="1" hidden="1">
      <c r="A127" s="448" t="s">
        <v>62</v>
      </c>
      <c r="B127" s="54">
        <v>250301</v>
      </c>
      <c r="C127" s="115"/>
      <c r="D127" s="115"/>
      <c r="E127" s="85" t="e">
        <f t="shared" si="13"/>
        <v>#DIV/0!</v>
      </c>
      <c r="F127" s="29"/>
      <c r="G127" s="29"/>
      <c r="H127" s="85"/>
      <c r="I127" s="28">
        <f>C127+F127</f>
        <v>0</v>
      </c>
      <c r="J127" s="28">
        <f>D127+G127</f>
        <v>0</v>
      </c>
      <c r="K127" s="85" t="e">
        <f t="shared" si="12"/>
        <v>#DIV/0!</v>
      </c>
    </row>
    <row r="128" spans="1:11" s="21" customFormat="1" ht="29.25" customHeight="1" hidden="1">
      <c r="A128" s="448" t="s">
        <v>63</v>
      </c>
      <c r="B128" s="26">
        <v>250309</v>
      </c>
      <c r="C128" s="115"/>
      <c r="D128" s="115"/>
      <c r="E128" s="85" t="e">
        <f t="shared" si="13"/>
        <v>#DIV/0!</v>
      </c>
      <c r="F128" s="111"/>
      <c r="G128" s="111"/>
      <c r="H128" s="85"/>
      <c r="I128" s="28">
        <f t="shared" si="9"/>
        <v>0</v>
      </c>
      <c r="J128" s="28">
        <f t="shared" si="9"/>
        <v>0</v>
      </c>
      <c r="K128" s="85" t="e">
        <f t="shared" si="12"/>
        <v>#DIV/0!</v>
      </c>
    </row>
    <row r="129" spans="1:11" s="21" customFormat="1" ht="30">
      <c r="A129" s="228" t="s">
        <v>167</v>
      </c>
      <c r="B129" s="26">
        <v>250313</v>
      </c>
      <c r="C129" s="115">
        <v>46445625</v>
      </c>
      <c r="D129" s="115"/>
      <c r="E129" s="85">
        <f t="shared" si="13"/>
        <v>0</v>
      </c>
      <c r="F129" s="111"/>
      <c r="G129" s="111"/>
      <c r="H129" s="85"/>
      <c r="I129" s="28">
        <f t="shared" si="9"/>
        <v>46445625</v>
      </c>
      <c r="J129" s="28">
        <f t="shared" si="9"/>
        <v>0</v>
      </c>
      <c r="K129" s="85">
        <f t="shared" si="12"/>
        <v>0</v>
      </c>
    </row>
    <row r="130" spans="1:11" s="21" customFormat="1" ht="120" hidden="1">
      <c r="A130" s="228" t="s">
        <v>113</v>
      </c>
      <c r="B130" s="26">
        <v>250318</v>
      </c>
      <c r="C130" s="115"/>
      <c r="D130" s="115"/>
      <c r="E130" s="85" t="e">
        <f t="shared" si="13"/>
        <v>#DIV/0!</v>
      </c>
      <c r="F130" s="111"/>
      <c r="G130" s="111"/>
      <c r="H130" s="216"/>
      <c r="I130" s="28">
        <f t="shared" si="9"/>
        <v>0</v>
      </c>
      <c r="J130" s="28">
        <f t="shared" si="9"/>
        <v>0</v>
      </c>
      <c r="K130" s="85" t="e">
        <f t="shared" si="12"/>
        <v>#DIV/0!</v>
      </c>
    </row>
    <row r="131" spans="1:11" s="21" customFormat="1" ht="60" hidden="1">
      <c r="A131" s="225" t="s">
        <v>114</v>
      </c>
      <c r="B131" s="26">
        <v>250319</v>
      </c>
      <c r="C131" s="115"/>
      <c r="D131" s="115"/>
      <c r="E131" s="85" t="e">
        <f t="shared" si="13"/>
        <v>#DIV/0!</v>
      </c>
      <c r="F131" s="111"/>
      <c r="G131" s="111"/>
      <c r="H131" s="216"/>
      <c r="I131" s="28">
        <f t="shared" si="9"/>
        <v>0</v>
      </c>
      <c r="J131" s="28">
        <f t="shared" si="9"/>
        <v>0</v>
      </c>
      <c r="K131" s="85" t="e">
        <f t="shared" si="12"/>
        <v>#DIV/0!</v>
      </c>
    </row>
    <row r="132" spans="1:11" s="48" customFormat="1" ht="30">
      <c r="A132" s="137" t="s">
        <v>79</v>
      </c>
      <c r="B132" s="133">
        <v>250325</v>
      </c>
      <c r="C132" s="47">
        <v>16467858</v>
      </c>
      <c r="D132" s="47">
        <v>3580717</v>
      </c>
      <c r="E132" s="83">
        <f>D132/C132*100</f>
        <v>21.74367182422875</v>
      </c>
      <c r="F132" s="83"/>
      <c r="G132" s="83"/>
      <c r="H132" s="183"/>
      <c r="I132" s="47">
        <f t="shared" si="9"/>
        <v>16467858</v>
      </c>
      <c r="J132" s="47">
        <f>D132+G132</f>
        <v>3580717</v>
      </c>
      <c r="K132" s="83">
        <f t="shared" si="12"/>
        <v>21.74367182422875</v>
      </c>
    </row>
    <row r="133" spans="1:11" s="21" customFormat="1" ht="60">
      <c r="A133" s="209" t="s">
        <v>154</v>
      </c>
      <c r="B133" s="138">
        <v>250326</v>
      </c>
      <c r="C133" s="115">
        <v>1319445900</v>
      </c>
      <c r="D133" s="115">
        <v>304789549.6</v>
      </c>
      <c r="E133" s="85">
        <f t="shared" si="13"/>
        <v>23.099814065889326</v>
      </c>
      <c r="F133" s="111"/>
      <c r="G133" s="111"/>
      <c r="H133" s="85"/>
      <c r="I133" s="28">
        <f t="shared" si="9"/>
        <v>1319445900</v>
      </c>
      <c r="J133" s="28">
        <f t="shared" si="9"/>
        <v>304789549.6</v>
      </c>
      <c r="K133" s="85">
        <f t="shared" si="12"/>
        <v>23.099814065889326</v>
      </c>
    </row>
    <row r="134" spans="1:11" s="21" customFormat="1" ht="56.25" customHeight="1">
      <c r="A134" s="433" t="s">
        <v>152</v>
      </c>
      <c r="B134" s="315">
        <v>250328</v>
      </c>
      <c r="C134" s="189">
        <v>279217800</v>
      </c>
      <c r="D134" s="189">
        <v>49808330.81</v>
      </c>
      <c r="E134" s="100">
        <f t="shared" si="13"/>
        <v>17.83852276251729</v>
      </c>
      <c r="F134" s="190">
        <v>431291400</v>
      </c>
      <c r="G134" s="190">
        <v>146373786.95</v>
      </c>
      <c r="H134" s="100"/>
      <c r="I134" s="38">
        <f t="shared" si="9"/>
        <v>710509200</v>
      </c>
      <c r="J134" s="38">
        <f t="shared" si="9"/>
        <v>196182117.76</v>
      </c>
      <c r="K134" s="100">
        <f t="shared" si="12"/>
        <v>27.611481703544445</v>
      </c>
    </row>
    <row r="135" spans="1:11" s="21" customFormat="1" ht="135">
      <c r="A135" s="217" t="s">
        <v>131</v>
      </c>
      <c r="B135" s="138">
        <v>250329</v>
      </c>
      <c r="C135" s="115">
        <v>147643800</v>
      </c>
      <c r="D135" s="115">
        <v>18773126.79</v>
      </c>
      <c r="E135" s="85">
        <f t="shared" si="13"/>
        <v>12.71514739528514</v>
      </c>
      <c r="F135" s="111"/>
      <c r="G135" s="111"/>
      <c r="H135" s="85"/>
      <c r="I135" s="28">
        <f t="shared" si="9"/>
        <v>147643800</v>
      </c>
      <c r="J135" s="28">
        <f t="shared" si="9"/>
        <v>18773126.79</v>
      </c>
      <c r="K135" s="85">
        <f t="shared" si="12"/>
        <v>12.71514739528514</v>
      </c>
    </row>
    <row r="136" spans="1:11" s="21" customFormat="1" ht="60">
      <c r="A136" s="286" t="s">
        <v>132</v>
      </c>
      <c r="B136" s="138">
        <v>250330</v>
      </c>
      <c r="C136" s="115">
        <v>31741900</v>
      </c>
      <c r="D136" s="115">
        <v>2707701.14</v>
      </c>
      <c r="E136" s="85">
        <f t="shared" si="13"/>
        <v>8.530368818501728</v>
      </c>
      <c r="F136" s="111"/>
      <c r="G136" s="111"/>
      <c r="H136" s="85"/>
      <c r="I136" s="28">
        <f t="shared" si="9"/>
        <v>31741900</v>
      </c>
      <c r="J136" s="28">
        <f t="shared" si="9"/>
        <v>2707701.14</v>
      </c>
      <c r="K136" s="85">
        <f t="shared" si="12"/>
        <v>8.530368818501728</v>
      </c>
    </row>
    <row r="137" spans="1:11" s="21" customFormat="1" ht="90" hidden="1">
      <c r="A137" s="303" t="s">
        <v>168</v>
      </c>
      <c r="B137" s="138">
        <v>250339</v>
      </c>
      <c r="C137" s="115"/>
      <c r="D137" s="115"/>
      <c r="E137" s="85"/>
      <c r="F137" s="111"/>
      <c r="G137" s="111"/>
      <c r="H137" s="85" t="e">
        <f>G137/F137*100</f>
        <v>#DIV/0!</v>
      </c>
      <c r="I137" s="28">
        <f t="shared" si="9"/>
        <v>0</v>
      </c>
      <c r="J137" s="28">
        <f t="shared" si="9"/>
        <v>0</v>
      </c>
      <c r="K137" s="85" t="e">
        <f t="shared" si="12"/>
        <v>#DIV/0!</v>
      </c>
    </row>
    <row r="138" spans="1:11" s="21" customFormat="1" ht="90" hidden="1">
      <c r="A138" s="303" t="s">
        <v>168</v>
      </c>
      <c r="B138" s="138">
        <v>250339</v>
      </c>
      <c r="C138" s="115"/>
      <c r="D138" s="115"/>
      <c r="E138" s="85"/>
      <c r="F138" s="115"/>
      <c r="G138" s="115"/>
      <c r="H138" s="85" t="e">
        <f>G138/F138*100</f>
        <v>#DIV/0!</v>
      </c>
      <c r="I138" s="28">
        <f t="shared" si="9"/>
        <v>0</v>
      </c>
      <c r="J138" s="28">
        <f t="shared" si="9"/>
        <v>0</v>
      </c>
      <c r="K138" s="85" t="e">
        <f t="shared" si="12"/>
        <v>#DIV/0!</v>
      </c>
    </row>
    <row r="139" spans="1:11" s="21" customFormat="1" ht="105" hidden="1">
      <c r="A139" s="300" t="s">
        <v>193</v>
      </c>
      <c r="B139" s="138">
        <v>250342</v>
      </c>
      <c r="C139" s="115"/>
      <c r="D139" s="115"/>
      <c r="E139" s="85" t="e">
        <f t="shared" si="13"/>
        <v>#DIV/0!</v>
      </c>
      <c r="F139" s="115"/>
      <c r="G139" s="115"/>
      <c r="H139" s="85"/>
      <c r="I139" s="28">
        <f t="shared" si="9"/>
        <v>0</v>
      </c>
      <c r="J139" s="28">
        <f t="shared" si="9"/>
        <v>0</v>
      </c>
      <c r="K139" s="85" t="e">
        <f t="shared" si="12"/>
        <v>#DIV/0!</v>
      </c>
    </row>
    <row r="140" spans="1:11" s="21" customFormat="1" ht="90">
      <c r="A140" s="233" t="s">
        <v>115</v>
      </c>
      <c r="B140" s="139" t="s">
        <v>118</v>
      </c>
      <c r="C140" s="115">
        <v>28237400</v>
      </c>
      <c r="D140" s="115">
        <v>0</v>
      </c>
      <c r="E140" s="85">
        <f t="shared" si="13"/>
        <v>0</v>
      </c>
      <c r="F140" s="111"/>
      <c r="G140" s="111"/>
      <c r="H140" s="85"/>
      <c r="I140" s="28">
        <f t="shared" si="9"/>
        <v>28237400</v>
      </c>
      <c r="J140" s="28">
        <f t="shared" si="9"/>
        <v>0</v>
      </c>
      <c r="K140" s="85">
        <f t="shared" si="12"/>
        <v>0</v>
      </c>
    </row>
    <row r="141" spans="1:11" s="21" customFormat="1" ht="45">
      <c r="A141" s="217" t="s">
        <v>120</v>
      </c>
      <c r="B141" s="139" t="s">
        <v>119</v>
      </c>
      <c r="C141" s="115">
        <v>257500</v>
      </c>
      <c r="D141" s="115">
        <v>25260</v>
      </c>
      <c r="E141" s="85">
        <f t="shared" si="13"/>
        <v>9.809708737864078</v>
      </c>
      <c r="F141" s="115">
        <v>5160549</v>
      </c>
      <c r="G141" s="115"/>
      <c r="H141" s="85">
        <f>G141/F141*100</f>
        <v>0</v>
      </c>
      <c r="I141" s="28">
        <f t="shared" si="9"/>
        <v>5418049</v>
      </c>
      <c r="J141" s="28">
        <f t="shared" si="9"/>
        <v>25260</v>
      </c>
      <c r="K141" s="85">
        <f t="shared" si="12"/>
        <v>0.46621948232657184</v>
      </c>
    </row>
    <row r="142" spans="1:11" s="21" customFormat="1" ht="30" hidden="1">
      <c r="A142" s="302" t="s">
        <v>165</v>
      </c>
      <c r="B142" s="139" t="s">
        <v>170</v>
      </c>
      <c r="C142" s="115"/>
      <c r="D142" s="115"/>
      <c r="E142" s="85" t="e">
        <f t="shared" si="13"/>
        <v>#DIV/0!</v>
      </c>
      <c r="F142" s="115"/>
      <c r="G142" s="115"/>
      <c r="H142" s="85"/>
      <c r="I142" s="28">
        <f t="shared" si="9"/>
        <v>0</v>
      </c>
      <c r="J142" s="28">
        <f t="shared" si="9"/>
        <v>0</v>
      </c>
      <c r="K142" s="85" t="e">
        <f t="shared" si="12"/>
        <v>#DIV/0!</v>
      </c>
    </row>
    <row r="143" spans="1:11" s="21" customFormat="1" ht="30" hidden="1">
      <c r="A143" s="299" t="s">
        <v>166</v>
      </c>
      <c r="B143" s="139" t="s">
        <v>171</v>
      </c>
      <c r="C143" s="115"/>
      <c r="D143" s="115"/>
      <c r="E143" s="83" t="e">
        <f t="shared" si="13"/>
        <v>#DIV/0!</v>
      </c>
      <c r="F143" s="115"/>
      <c r="G143" s="115"/>
      <c r="H143" s="85"/>
      <c r="I143" s="28">
        <f t="shared" si="9"/>
        <v>0</v>
      </c>
      <c r="J143" s="28">
        <f t="shared" si="9"/>
        <v>0</v>
      </c>
      <c r="K143" s="85" t="e">
        <f t="shared" si="12"/>
        <v>#DIV/0!</v>
      </c>
    </row>
    <row r="144" spans="1:11" s="21" customFormat="1" ht="45" hidden="1">
      <c r="A144" s="318" t="s">
        <v>194</v>
      </c>
      <c r="B144" s="188" t="s">
        <v>186</v>
      </c>
      <c r="C144" s="189"/>
      <c r="D144" s="189"/>
      <c r="E144" s="106" t="e">
        <f t="shared" si="13"/>
        <v>#DIV/0!</v>
      </c>
      <c r="F144" s="189"/>
      <c r="G144" s="189"/>
      <c r="H144" s="85"/>
      <c r="I144" s="28"/>
      <c r="J144" s="28"/>
      <c r="K144" s="85"/>
    </row>
    <row r="145" spans="1:11" s="21" customFormat="1" ht="45" hidden="1">
      <c r="A145" s="217" t="s">
        <v>139</v>
      </c>
      <c r="B145" s="188" t="s">
        <v>142</v>
      </c>
      <c r="C145" s="189"/>
      <c r="D145" s="189"/>
      <c r="E145" s="106" t="e">
        <f t="shared" si="13"/>
        <v>#DIV/0!</v>
      </c>
      <c r="F145" s="189"/>
      <c r="G145" s="189"/>
      <c r="H145" s="85" t="e">
        <f>G145/F145*100</f>
        <v>#DIV/0!</v>
      </c>
      <c r="I145" s="28">
        <f t="shared" si="9"/>
        <v>0</v>
      </c>
      <c r="J145" s="28">
        <f t="shared" si="9"/>
        <v>0</v>
      </c>
      <c r="K145" s="85" t="e">
        <f t="shared" si="12"/>
        <v>#DIV/0!</v>
      </c>
    </row>
    <row r="146" spans="1:11" s="21" customFormat="1" ht="90">
      <c r="A146" s="217" t="s">
        <v>178</v>
      </c>
      <c r="B146" s="188" t="s">
        <v>143</v>
      </c>
      <c r="C146" s="189">
        <v>8611600</v>
      </c>
      <c r="D146" s="189">
        <v>1904474.52</v>
      </c>
      <c r="E146" s="106">
        <f t="shared" si="13"/>
        <v>22.11522272283896</v>
      </c>
      <c r="F146" s="189"/>
      <c r="G146" s="189"/>
      <c r="H146" s="85"/>
      <c r="I146" s="28">
        <f t="shared" si="9"/>
        <v>8611600</v>
      </c>
      <c r="J146" s="28">
        <f t="shared" si="9"/>
        <v>1904474.52</v>
      </c>
      <c r="K146" s="85">
        <f t="shared" si="12"/>
        <v>22.11522272283896</v>
      </c>
    </row>
    <row r="147" spans="1:11" s="21" customFormat="1" ht="60" hidden="1">
      <c r="A147" s="217" t="s">
        <v>136</v>
      </c>
      <c r="B147" s="188" t="s">
        <v>144</v>
      </c>
      <c r="C147" s="189"/>
      <c r="D147" s="189"/>
      <c r="E147" s="106" t="e">
        <f t="shared" si="13"/>
        <v>#DIV/0!</v>
      </c>
      <c r="F147" s="190"/>
      <c r="G147" s="190"/>
      <c r="H147" s="85"/>
      <c r="I147" s="28">
        <f t="shared" si="9"/>
        <v>0</v>
      </c>
      <c r="J147" s="28">
        <f t="shared" si="9"/>
        <v>0</v>
      </c>
      <c r="K147" s="85" t="e">
        <f t="shared" si="12"/>
        <v>#DIV/0!</v>
      </c>
    </row>
    <row r="148" spans="1:11" s="21" customFormat="1" ht="15">
      <c r="A148" s="218" t="s">
        <v>103</v>
      </c>
      <c r="B148" s="188" t="s">
        <v>105</v>
      </c>
      <c r="C148" s="189">
        <v>10000000</v>
      </c>
      <c r="D148" s="189"/>
      <c r="E148" s="106">
        <f t="shared" si="13"/>
        <v>0</v>
      </c>
      <c r="F148" s="190"/>
      <c r="G148" s="190"/>
      <c r="H148" s="85"/>
      <c r="I148" s="38">
        <f t="shared" si="9"/>
        <v>10000000</v>
      </c>
      <c r="J148" s="28">
        <f t="shared" si="9"/>
        <v>0</v>
      </c>
      <c r="K148" s="100">
        <f t="shared" si="12"/>
        <v>0</v>
      </c>
    </row>
    <row r="149" spans="1:11" s="21" customFormat="1" ht="45" hidden="1">
      <c r="A149" s="217" t="s">
        <v>137</v>
      </c>
      <c r="B149" s="188" t="s">
        <v>145</v>
      </c>
      <c r="C149" s="189"/>
      <c r="D149" s="189"/>
      <c r="E149" s="106"/>
      <c r="F149" s="190"/>
      <c r="G149" s="190"/>
      <c r="H149" s="85" t="e">
        <f>G149/F149*100</f>
        <v>#DIV/0!</v>
      </c>
      <c r="I149" s="38">
        <f t="shared" si="9"/>
        <v>0</v>
      </c>
      <c r="J149" s="28">
        <f t="shared" si="9"/>
        <v>0</v>
      </c>
      <c r="K149" s="100" t="e">
        <f t="shared" si="12"/>
        <v>#DIV/0!</v>
      </c>
    </row>
    <row r="150" spans="1:11" s="21" customFormat="1" ht="60">
      <c r="A150" s="217" t="s">
        <v>116</v>
      </c>
      <c r="B150" s="188" t="s">
        <v>121</v>
      </c>
      <c r="C150" s="189">
        <v>300000</v>
      </c>
      <c r="D150" s="189"/>
      <c r="E150" s="106">
        <f>D150/C150*100</f>
        <v>0</v>
      </c>
      <c r="F150" s="190"/>
      <c r="G150" s="190"/>
      <c r="H150" s="85"/>
      <c r="I150" s="38">
        <f t="shared" si="9"/>
        <v>300000</v>
      </c>
      <c r="J150" s="28">
        <f t="shared" si="9"/>
        <v>0</v>
      </c>
      <c r="K150" s="100">
        <f t="shared" si="12"/>
        <v>0</v>
      </c>
    </row>
    <row r="151" spans="1:11" s="21" customFormat="1" ht="120">
      <c r="A151" s="217" t="s">
        <v>198</v>
      </c>
      <c r="B151" s="188" t="s">
        <v>197</v>
      </c>
      <c r="C151" s="189"/>
      <c r="D151" s="189"/>
      <c r="E151" s="106"/>
      <c r="F151" s="190">
        <v>159250000</v>
      </c>
      <c r="G151" s="190"/>
      <c r="H151" s="85"/>
      <c r="I151" s="38">
        <f t="shared" si="9"/>
        <v>159250000</v>
      </c>
      <c r="J151" s="28">
        <f t="shared" si="9"/>
        <v>0</v>
      </c>
      <c r="K151" s="100">
        <f t="shared" si="12"/>
        <v>0</v>
      </c>
    </row>
    <row r="152" spans="1:11" s="21" customFormat="1" ht="60">
      <c r="A152" s="217" t="s">
        <v>138</v>
      </c>
      <c r="B152" s="188" t="s">
        <v>146</v>
      </c>
      <c r="C152" s="189">
        <v>296400</v>
      </c>
      <c r="D152" s="189">
        <v>248200</v>
      </c>
      <c r="E152" s="106">
        <f>D152/C152*100</f>
        <v>83.73819163292848</v>
      </c>
      <c r="F152" s="190"/>
      <c r="G152" s="190"/>
      <c r="H152" s="85"/>
      <c r="I152" s="38">
        <f t="shared" si="9"/>
        <v>296400</v>
      </c>
      <c r="J152" s="28">
        <f t="shared" si="9"/>
        <v>248200</v>
      </c>
      <c r="K152" s="100">
        <f t="shared" si="12"/>
        <v>83.73819163292848</v>
      </c>
    </row>
    <row r="153" spans="1:11" s="21" customFormat="1" ht="60" hidden="1">
      <c r="A153" s="217" t="s">
        <v>130</v>
      </c>
      <c r="B153" s="188" t="s">
        <v>147</v>
      </c>
      <c r="C153" s="189"/>
      <c r="D153" s="189"/>
      <c r="E153" s="106" t="e">
        <f>D153/C153*100</f>
        <v>#DIV/0!</v>
      </c>
      <c r="F153" s="190"/>
      <c r="G153" s="190"/>
      <c r="H153" s="85"/>
      <c r="I153" s="38">
        <f t="shared" si="9"/>
        <v>0</v>
      </c>
      <c r="J153" s="28">
        <f t="shared" si="9"/>
        <v>0</v>
      </c>
      <c r="K153" s="100" t="e">
        <f t="shared" si="12"/>
        <v>#DIV/0!</v>
      </c>
    </row>
    <row r="154" spans="1:11" s="21" customFormat="1" ht="60" hidden="1">
      <c r="A154" s="217" t="s">
        <v>140</v>
      </c>
      <c r="B154" s="139" t="s">
        <v>148</v>
      </c>
      <c r="C154" s="115"/>
      <c r="D154" s="115"/>
      <c r="E154" s="83" t="e">
        <f>D154/C154*100</f>
        <v>#DIV/0!</v>
      </c>
      <c r="F154" s="111"/>
      <c r="G154" s="111"/>
      <c r="H154" s="85" t="e">
        <f>G154/F154*100</f>
        <v>#DIV/0!</v>
      </c>
      <c r="I154" s="28">
        <f t="shared" si="9"/>
        <v>0</v>
      </c>
      <c r="J154" s="28">
        <f t="shared" si="9"/>
        <v>0</v>
      </c>
      <c r="K154" s="85" t="e">
        <f t="shared" si="12"/>
        <v>#DIV/0!</v>
      </c>
    </row>
    <row r="155" spans="1:11" s="21" customFormat="1" ht="60" hidden="1">
      <c r="A155" s="217" t="s">
        <v>195</v>
      </c>
      <c r="B155" s="188" t="s">
        <v>149</v>
      </c>
      <c r="C155" s="189"/>
      <c r="D155" s="189"/>
      <c r="E155" s="106" t="e">
        <f>D155/C155*100</f>
        <v>#DIV/0!</v>
      </c>
      <c r="F155" s="190"/>
      <c r="G155" s="190"/>
      <c r="H155" s="85"/>
      <c r="I155" s="38">
        <f t="shared" si="9"/>
        <v>0</v>
      </c>
      <c r="J155" s="28">
        <f t="shared" si="9"/>
        <v>0</v>
      </c>
      <c r="K155" s="100" t="e">
        <f t="shared" si="12"/>
        <v>#DIV/0!</v>
      </c>
    </row>
    <row r="156" spans="1:11" s="52" customFormat="1" ht="30.75" thickBot="1">
      <c r="A156" s="199" t="s">
        <v>85</v>
      </c>
      <c r="B156" s="50">
        <v>250306</v>
      </c>
      <c r="C156" s="117">
        <v>44001995</v>
      </c>
      <c r="D156" s="117">
        <v>14484737.89</v>
      </c>
      <c r="E156" s="106">
        <f t="shared" si="13"/>
        <v>32.91836629225561</v>
      </c>
      <c r="F156" s="112"/>
      <c r="G156" s="112"/>
      <c r="H156" s="106"/>
      <c r="I156" s="51">
        <f t="shared" si="9"/>
        <v>44001995</v>
      </c>
      <c r="J156" s="28">
        <f t="shared" si="9"/>
        <v>14484737.89</v>
      </c>
      <c r="K156" s="106">
        <f t="shared" si="12"/>
        <v>32.91836629225561</v>
      </c>
    </row>
    <row r="157" spans="1:11" s="42" customFormat="1" ht="15" thickBot="1">
      <c r="A157" s="449" t="s">
        <v>64</v>
      </c>
      <c r="B157" s="80">
        <v>900203</v>
      </c>
      <c r="C157" s="118">
        <f>C126+C125</f>
        <v>3625985200</v>
      </c>
      <c r="D157" s="118">
        <f>D126+D125</f>
        <v>719101430.88</v>
      </c>
      <c r="E157" s="113">
        <f t="shared" si="13"/>
        <v>19.831890954215698</v>
      </c>
      <c r="F157" s="118">
        <f>F126+F125</f>
        <v>1007943321</v>
      </c>
      <c r="G157" s="118">
        <f>G126+G125</f>
        <v>202817172.95</v>
      </c>
      <c r="H157" s="113">
        <f>G157/F157*100</f>
        <v>20.12188272141941</v>
      </c>
      <c r="I157" s="119">
        <f>C157+F157</f>
        <v>4633928521</v>
      </c>
      <c r="J157" s="119">
        <f t="shared" si="9"/>
        <v>921918603.8299999</v>
      </c>
      <c r="K157" s="113">
        <f t="shared" si="12"/>
        <v>19.894968160429247</v>
      </c>
    </row>
    <row r="158" spans="1:11" s="239" customFormat="1" ht="14.25">
      <c r="A158" s="450" t="s">
        <v>177</v>
      </c>
      <c r="B158" s="241"/>
      <c r="C158" s="242"/>
      <c r="D158" s="242"/>
      <c r="E158" s="242"/>
      <c r="F158" s="242"/>
      <c r="G158" s="242"/>
      <c r="H158" s="242"/>
      <c r="I158" s="242"/>
      <c r="J158" s="242"/>
      <c r="K158" s="242"/>
    </row>
    <row r="159" spans="1:11" s="239" customFormat="1" ht="15.75" thickBot="1">
      <c r="A159" s="252" t="s">
        <v>60</v>
      </c>
      <c r="B159" s="253"/>
      <c r="C159" s="254"/>
      <c r="D159" s="254"/>
      <c r="E159" s="255"/>
      <c r="F159" s="254"/>
      <c r="G159" s="254"/>
      <c r="H159" s="255"/>
      <c r="I159" s="262"/>
      <c r="J159" s="262">
        <f>G159</f>
        <v>0</v>
      </c>
      <c r="K159" s="255"/>
    </row>
    <row r="160" spans="1:11" s="239" customFormat="1" ht="15" thickBot="1">
      <c r="A160" s="449" t="s">
        <v>64</v>
      </c>
      <c r="B160" s="230"/>
      <c r="C160" s="308">
        <f>C157+C159</f>
        <v>3625985200</v>
      </c>
      <c r="D160" s="308">
        <f>D157+D159</f>
        <v>719101430.88</v>
      </c>
      <c r="E160" s="232">
        <f>D160/C160*100</f>
        <v>19.831890954215698</v>
      </c>
      <c r="F160" s="308">
        <f>F157+F159</f>
        <v>1007943321</v>
      </c>
      <c r="G160" s="308">
        <f>G157+G159</f>
        <v>202817172.95</v>
      </c>
      <c r="H160" s="232">
        <f>G160/F160*100</f>
        <v>20.12188272141941</v>
      </c>
      <c r="I160" s="231">
        <f>C160+F160</f>
        <v>4633928521</v>
      </c>
      <c r="J160" s="231">
        <f>D160+G160</f>
        <v>921918603.8299999</v>
      </c>
      <c r="K160" s="232">
        <f>J160/I160*100</f>
        <v>19.894968160429247</v>
      </c>
    </row>
    <row r="161" spans="1:11" s="245" customFormat="1" ht="14.25">
      <c r="A161" s="451"/>
      <c r="B161" s="257"/>
      <c r="C161" s="258"/>
      <c r="D161" s="258"/>
      <c r="E161" s="259"/>
      <c r="F161" s="258"/>
      <c r="G161" s="258"/>
      <c r="H161" s="259"/>
      <c r="I161" s="260"/>
      <c r="J161" s="260"/>
      <c r="K161" s="261"/>
    </row>
    <row r="162" spans="1:11" s="245" customFormat="1" ht="14.25">
      <c r="A162" s="452" t="s">
        <v>122</v>
      </c>
      <c r="B162" s="248">
        <v>200000</v>
      </c>
      <c r="C162" s="249">
        <f>C163</f>
        <v>0</v>
      </c>
      <c r="D162" s="249">
        <f>D163</f>
        <v>-80856539.38</v>
      </c>
      <c r="E162" s="250"/>
      <c r="F162" s="249"/>
      <c r="G162" s="249"/>
      <c r="H162" s="250"/>
      <c r="I162" s="251">
        <f aca="true" t="shared" si="14" ref="I162:J165">C162+F162</f>
        <v>0</v>
      </c>
      <c r="J162" s="251">
        <f t="shared" si="14"/>
        <v>-80856539.38</v>
      </c>
      <c r="K162" s="250"/>
    </row>
    <row r="163" spans="1:11" s="246" customFormat="1" ht="30">
      <c r="A163" s="252" t="s">
        <v>123</v>
      </c>
      <c r="B163" s="253">
        <v>208000</v>
      </c>
      <c r="C163" s="254">
        <f>C164-C165</f>
        <v>0</v>
      </c>
      <c r="D163" s="254">
        <f>D164-D165</f>
        <v>-80856539.38</v>
      </c>
      <c r="E163" s="255"/>
      <c r="F163" s="254"/>
      <c r="G163" s="254"/>
      <c r="H163" s="255"/>
      <c r="I163" s="262">
        <f t="shared" si="14"/>
        <v>0</v>
      </c>
      <c r="J163" s="262">
        <f t="shared" si="14"/>
        <v>-80856539.38</v>
      </c>
      <c r="K163" s="255"/>
    </row>
    <row r="164" spans="1:11" s="246" customFormat="1" ht="15">
      <c r="A164" s="252" t="s">
        <v>124</v>
      </c>
      <c r="B164" s="253">
        <v>208100</v>
      </c>
      <c r="C164" s="254"/>
      <c r="D164" s="254">
        <v>23446100.79</v>
      </c>
      <c r="E164" s="255"/>
      <c r="F164" s="254"/>
      <c r="G164" s="254"/>
      <c r="H164" s="255"/>
      <c r="I164" s="262">
        <f t="shared" si="14"/>
        <v>0</v>
      </c>
      <c r="J164" s="262">
        <f t="shared" si="14"/>
        <v>23446100.79</v>
      </c>
      <c r="K164" s="255"/>
    </row>
    <row r="165" spans="1:11" s="246" customFormat="1" ht="15">
      <c r="A165" s="252" t="s">
        <v>150</v>
      </c>
      <c r="B165" s="253">
        <v>208200</v>
      </c>
      <c r="C165" s="254"/>
      <c r="D165" s="254">
        <v>104302640.17</v>
      </c>
      <c r="E165" s="255"/>
      <c r="F165" s="254"/>
      <c r="G165" s="254"/>
      <c r="H165" s="255"/>
      <c r="I165" s="262">
        <f t="shared" si="14"/>
        <v>0</v>
      </c>
      <c r="J165" s="262">
        <f t="shared" si="14"/>
        <v>104302640.17</v>
      </c>
      <c r="K165" s="255"/>
    </row>
    <row r="166" spans="1:11" s="245" customFormat="1" ht="14.25">
      <c r="A166" s="240"/>
      <c r="B166" s="241"/>
      <c r="C166" s="242"/>
      <c r="D166" s="242"/>
      <c r="E166" s="243"/>
      <c r="F166" s="242"/>
      <c r="G166" s="242"/>
      <c r="H166" s="243"/>
      <c r="I166" s="244"/>
      <c r="J166" s="244"/>
      <c r="K166" s="243"/>
    </row>
    <row r="167" spans="1:11" s="245" customFormat="1" ht="14.25">
      <c r="A167" s="240"/>
      <c r="B167" s="241"/>
      <c r="C167" s="242"/>
      <c r="D167" s="242"/>
      <c r="E167" s="243"/>
      <c r="F167" s="242"/>
      <c r="G167" s="242"/>
      <c r="H167" s="243"/>
      <c r="I167" s="244"/>
      <c r="J167" s="244"/>
      <c r="K167" s="243"/>
    </row>
    <row r="168" spans="1:11" s="245" customFormat="1" ht="14.25">
      <c r="A168" s="240"/>
      <c r="B168" s="241"/>
      <c r="C168" s="242"/>
      <c r="D168" s="242"/>
      <c r="E168" s="243"/>
      <c r="F168" s="242"/>
      <c r="G168" s="242"/>
      <c r="H168" s="243"/>
      <c r="I168" s="244"/>
      <c r="J168" s="244"/>
      <c r="K168" s="243"/>
    </row>
    <row r="169" spans="1:11" s="245" customFormat="1" ht="14.25">
      <c r="A169" s="240"/>
      <c r="B169" s="241"/>
      <c r="C169" s="242"/>
      <c r="D169" s="242"/>
      <c r="E169" s="243"/>
      <c r="F169" s="242"/>
      <c r="G169" s="242"/>
      <c r="H169" s="243"/>
      <c r="I169" s="244"/>
      <c r="J169" s="244"/>
      <c r="K169" s="243"/>
    </row>
    <row r="170" spans="1:11" s="239" customFormat="1" ht="14.25">
      <c r="A170" s="234"/>
      <c r="B170" s="235"/>
      <c r="C170" s="236"/>
      <c r="D170" s="236">
        <f>D157-D88</f>
        <v>-69173588.69000018</v>
      </c>
      <c r="E170" s="237"/>
      <c r="F170" s="236"/>
      <c r="G170" s="236"/>
      <c r="H170" s="237"/>
      <c r="I170" s="238"/>
      <c r="J170" s="238"/>
      <c r="K170" s="237"/>
    </row>
    <row r="171" spans="2:11" s="219" customFormat="1" ht="14.25">
      <c r="B171" s="279"/>
      <c r="C171" s="280">
        <f aca="true" t="shared" si="15" ref="C171:K171">C157-C88</f>
        <v>0</v>
      </c>
      <c r="D171" s="280">
        <f t="shared" si="15"/>
        <v>-69173588.69000018</v>
      </c>
      <c r="E171" s="280">
        <f t="shared" si="15"/>
        <v>-1.9077184509743752</v>
      </c>
      <c r="F171" s="280">
        <f t="shared" si="15"/>
        <v>27472221</v>
      </c>
      <c r="G171" s="280">
        <f t="shared" si="15"/>
        <v>-30252895.939999968</v>
      </c>
      <c r="H171" s="280">
        <f t="shared" si="15"/>
        <v>-3.649350198143434</v>
      </c>
      <c r="I171" s="280">
        <f t="shared" si="15"/>
        <v>27472221</v>
      </c>
      <c r="J171" s="280">
        <f t="shared" si="15"/>
        <v>-99426484.63000023</v>
      </c>
      <c r="K171" s="280">
        <f t="shared" si="15"/>
        <v>-2.2770665218491892</v>
      </c>
    </row>
    <row r="172" spans="2:11" s="219" customFormat="1" ht="14.25">
      <c r="B172" s="279" t="s">
        <v>107</v>
      </c>
      <c r="C172" s="281">
        <v>1068529106</v>
      </c>
      <c r="D172" s="281">
        <v>536949130</v>
      </c>
      <c r="E172" s="281">
        <v>50.25</v>
      </c>
      <c r="F172" s="281">
        <v>160890300</v>
      </c>
      <c r="G172" s="281">
        <v>89327666</v>
      </c>
      <c r="H172" s="281">
        <v>55.52</v>
      </c>
      <c r="I172" s="281">
        <v>1229419406</v>
      </c>
      <c r="J172" s="281">
        <v>626276796</v>
      </c>
      <c r="K172" s="281">
        <v>50.94</v>
      </c>
    </row>
    <row r="173" spans="2:11" s="219" customFormat="1" ht="14.25">
      <c r="B173" s="279"/>
      <c r="C173" s="280"/>
      <c r="D173" s="280"/>
      <c r="E173" s="280"/>
      <c r="F173" s="280">
        <f>F157-171807600</f>
        <v>836135721</v>
      </c>
      <c r="G173" s="280"/>
      <c r="H173" s="280"/>
      <c r="I173" s="280"/>
      <c r="J173" s="280"/>
      <c r="K173" s="280"/>
    </row>
    <row r="174" spans="2:11" s="219" customFormat="1" ht="14.25">
      <c r="B174" s="279"/>
      <c r="C174" s="280"/>
      <c r="D174" s="280"/>
      <c r="E174" s="280"/>
      <c r="F174" s="280"/>
      <c r="G174" s="280"/>
      <c r="H174" s="280"/>
      <c r="I174" s="280"/>
      <c r="J174" s="280"/>
      <c r="K174" s="280"/>
    </row>
    <row r="175" spans="2:11" s="219" customFormat="1" ht="14.25">
      <c r="B175" s="279" t="s">
        <v>106</v>
      </c>
      <c r="C175" s="280">
        <f>C157-C172</f>
        <v>2557456094</v>
      </c>
      <c r="D175" s="280">
        <f aca="true" t="shared" si="16" ref="D175:K175">D157-D172</f>
        <v>182152300.88</v>
      </c>
      <c r="E175" s="280">
        <f t="shared" si="16"/>
        <v>-30.418109045784302</v>
      </c>
      <c r="F175" s="280">
        <f t="shared" si="16"/>
        <v>847053021</v>
      </c>
      <c r="G175" s="280">
        <f t="shared" si="16"/>
        <v>113489506.94999999</v>
      </c>
      <c r="H175" s="280">
        <f t="shared" si="16"/>
        <v>-35.39811727858059</v>
      </c>
      <c r="I175" s="280">
        <f t="shared" si="16"/>
        <v>3404509115</v>
      </c>
      <c r="J175" s="280">
        <f t="shared" si="16"/>
        <v>295641807.8299999</v>
      </c>
      <c r="K175" s="280">
        <f t="shared" si="16"/>
        <v>-31.04503183957075</v>
      </c>
    </row>
    <row r="176" spans="2:11" s="219" customFormat="1" ht="14.25">
      <c r="B176" s="279"/>
      <c r="C176" s="280"/>
      <c r="D176" s="280"/>
      <c r="E176" s="280"/>
      <c r="F176" s="280"/>
      <c r="G176" s="280"/>
      <c r="H176" s="280"/>
      <c r="I176" s="280"/>
      <c r="J176" s="280"/>
      <c r="K176" s="280"/>
    </row>
    <row r="177" spans="2:11" s="219" customFormat="1" ht="14.25">
      <c r="B177" s="279"/>
      <c r="C177" s="280"/>
      <c r="D177" s="280"/>
      <c r="E177" s="280"/>
      <c r="F177" s="280"/>
      <c r="G177" s="280"/>
      <c r="H177" s="280"/>
      <c r="I177" s="280"/>
      <c r="J177" s="280"/>
      <c r="K177" s="280"/>
    </row>
    <row r="178" spans="2:11" s="219" customFormat="1" ht="14.25">
      <c r="B178" s="279"/>
      <c r="C178" s="282">
        <f>D97+D98+D99+D101+D103+D100</f>
        <v>310825607.57</v>
      </c>
      <c r="D178" s="282">
        <f>J50+J53+J55+J56+J58+J59+J60+J62+J69+J73+J74+J75+J82</f>
        <v>522452496.15000004</v>
      </c>
      <c r="E178" s="280"/>
      <c r="F178" s="280"/>
      <c r="G178" s="280"/>
      <c r="H178" s="280"/>
      <c r="I178" s="280"/>
      <c r="J178" s="280"/>
      <c r="K178" s="280"/>
    </row>
    <row r="179" spans="2:11" s="219" customFormat="1" ht="14.25">
      <c r="B179" s="279"/>
      <c r="C179" s="283">
        <f>C178/D125</f>
        <v>0.9629662610549307</v>
      </c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/>
      <c r="C180" s="280"/>
      <c r="D180" s="280"/>
      <c r="E180" s="280"/>
      <c r="F180" s="280"/>
      <c r="G180" s="280"/>
      <c r="H180" s="280"/>
      <c r="I180" s="280"/>
      <c r="J180" s="280"/>
      <c r="K180" s="280"/>
    </row>
    <row r="181" spans="2:11" s="219" customFormat="1" ht="14.25">
      <c r="B181" s="279"/>
      <c r="C181" s="283">
        <f>D103/D125</f>
        <v>0.02531268043332053</v>
      </c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0"/>
      <c r="D183" s="280"/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0"/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0"/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80"/>
      <c r="D199" s="280"/>
      <c r="E199" s="280"/>
      <c r="F199" s="280"/>
      <c r="G199" s="280"/>
      <c r="H199" s="280"/>
      <c r="I199" s="280"/>
      <c r="J199" s="280"/>
      <c r="K199" s="280"/>
    </row>
    <row r="200" spans="2:11" s="219" customFormat="1" ht="14.25">
      <c r="B200" s="279"/>
      <c r="C200" s="280"/>
      <c r="D200" s="280"/>
      <c r="E200" s="280"/>
      <c r="F200" s="280"/>
      <c r="G200" s="280"/>
      <c r="H200" s="280"/>
      <c r="I200" s="280"/>
      <c r="J200" s="280"/>
      <c r="K200" s="280"/>
    </row>
    <row r="201" spans="2:11" s="219" customFormat="1" ht="14.25">
      <c r="B201" s="279"/>
      <c r="C201" s="280"/>
      <c r="D201" s="280"/>
      <c r="E201" s="280"/>
      <c r="F201" s="280"/>
      <c r="G201" s="280"/>
      <c r="H201" s="280"/>
      <c r="I201" s="280"/>
      <c r="J201" s="280"/>
      <c r="K201" s="280"/>
    </row>
    <row r="202" spans="2:11" s="219" customFormat="1" ht="14.25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</row>
    <row r="203" spans="2:11" s="219" customFormat="1" ht="14.25"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</row>
    <row r="204" spans="2:11" s="219" customFormat="1" ht="14.25">
      <c r="B204" s="279"/>
      <c r="C204" s="280"/>
      <c r="D204" s="280"/>
      <c r="E204" s="280"/>
      <c r="F204" s="280"/>
      <c r="G204" s="280"/>
      <c r="H204" s="280"/>
      <c r="I204" s="280"/>
      <c r="J204" s="280"/>
      <c r="K204" s="280"/>
    </row>
    <row r="205" spans="2:11" s="219" customFormat="1" ht="14.25">
      <c r="B205" s="279"/>
      <c r="C205" s="280"/>
      <c r="D205" s="280"/>
      <c r="E205" s="280"/>
      <c r="F205" s="280"/>
      <c r="G205" s="280"/>
      <c r="H205" s="280"/>
      <c r="I205" s="280"/>
      <c r="J205" s="280"/>
      <c r="K205" s="280"/>
    </row>
    <row r="206" spans="2:11" s="219" customFormat="1" ht="14.25">
      <c r="B206" s="279"/>
      <c r="C206" s="280"/>
      <c r="D206" s="280"/>
      <c r="E206" s="280"/>
      <c r="F206" s="280"/>
      <c r="G206" s="280"/>
      <c r="H206" s="280"/>
      <c r="I206" s="280"/>
      <c r="J206" s="280"/>
      <c r="K206" s="280"/>
    </row>
    <row r="207" spans="2:11" s="219" customFormat="1" ht="14.25">
      <c r="B207" s="279"/>
      <c r="C207" s="280"/>
      <c r="D207" s="280"/>
      <c r="E207" s="280"/>
      <c r="F207" s="280"/>
      <c r="G207" s="280"/>
      <c r="H207" s="280"/>
      <c r="I207" s="280"/>
      <c r="J207" s="280"/>
      <c r="K207" s="280"/>
    </row>
    <row r="208" spans="2:11" s="219" customFormat="1" ht="14.25"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</row>
    <row r="209" spans="2:11" s="219" customFormat="1" ht="14.25">
      <c r="B209" s="279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spans="2:11" s="219" customFormat="1" ht="14.25">
      <c r="B210" s="279"/>
      <c r="C210" s="280"/>
      <c r="D210" s="280"/>
      <c r="E210" s="280"/>
      <c r="F210" s="280"/>
      <c r="G210" s="280"/>
      <c r="H210" s="280"/>
      <c r="I210" s="280"/>
      <c r="J210" s="280"/>
      <c r="K210" s="280"/>
    </row>
    <row r="211" spans="2:11" s="219" customFormat="1" ht="14.25">
      <c r="B211" s="279"/>
      <c r="C211" s="280"/>
      <c r="D211" s="280"/>
      <c r="E211" s="280"/>
      <c r="F211" s="280"/>
      <c r="G211" s="280"/>
      <c r="H211" s="280"/>
      <c r="I211" s="280"/>
      <c r="J211" s="280"/>
      <c r="K211" s="280"/>
    </row>
    <row r="212" spans="2:11" s="219" customFormat="1" ht="14.25">
      <c r="B212" s="279"/>
      <c r="C212" s="280"/>
      <c r="D212" s="280"/>
      <c r="E212" s="280"/>
      <c r="F212" s="280"/>
      <c r="G212" s="280"/>
      <c r="H212" s="280"/>
      <c r="I212" s="280"/>
      <c r="J212" s="280"/>
      <c r="K212" s="280"/>
    </row>
    <row r="213" spans="2:11" s="219" customFormat="1" ht="14.25">
      <c r="B213" s="279"/>
      <c r="C213" s="280"/>
      <c r="D213" s="280"/>
      <c r="E213" s="280"/>
      <c r="F213" s="280"/>
      <c r="G213" s="280"/>
      <c r="H213" s="280"/>
      <c r="I213" s="280"/>
      <c r="J213" s="280"/>
      <c r="K213" s="280"/>
    </row>
    <row r="214" spans="2:11" s="219" customFormat="1" ht="14.25">
      <c r="B214" s="279"/>
      <c r="C214" s="280"/>
      <c r="D214" s="280"/>
      <c r="E214" s="280"/>
      <c r="F214" s="280"/>
      <c r="G214" s="280"/>
      <c r="H214" s="280"/>
      <c r="I214" s="280"/>
      <c r="J214" s="280"/>
      <c r="K214" s="280"/>
    </row>
    <row r="215" spans="2:11" s="219" customFormat="1" ht="14.25">
      <c r="B215" s="279"/>
      <c r="C215" s="280"/>
      <c r="D215" s="280"/>
      <c r="E215" s="280"/>
      <c r="F215" s="280"/>
      <c r="G215" s="280"/>
      <c r="H215" s="280"/>
      <c r="I215" s="280"/>
      <c r="J215" s="280"/>
      <c r="K215" s="280"/>
    </row>
    <row r="216" spans="2:11" s="219" customFormat="1" ht="14.25">
      <c r="B216" s="279"/>
      <c r="C216" s="280"/>
      <c r="D216" s="280"/>
      <c r="E216" s="280"/>
      <c r="F216" s="280"/>
      <c r="G216" s="280"/>
      <c r="H216" s="280"/>
      <c r="I216" s="280"/>
      <c r="J216" s="280"/>
      <c r="K216" s="280"/>
    </row>
    <row r="217" spans="2:11" s="219" customFormat="1" ht="14.25">
      <c r="B217" s="279"/>
      <c r="C217" s="280"/>
      <c r="D217" s="280"/>
      <c r="E217" s="280"/>
      <c r="F217" s="280"/>
      <c r="G217" s="280"/>
      <c r="H217" s="280"/>
      <c r="I217" s="280"/>
      <c r="J217" s="280"/>
      <c r="K217" s="280"/>
    </row>
    <row r="218" spans="2:11" s="219" customFormat="1" ht="14.25">
      <c r="B218" s="279"/>
      <c r="C218" s="280"/>
      <c r="D218" s="280"/>
      <c r="E218" s="280"/>
      <c r="F218" s="280"/>
      <c r="G218" s="280"/>
      <c r="H218" s="280"/>
      <c r="I218" s="280"/>
      <c r="J218" s="280"/>
      <c r="K218" s="280"/>
    </row>
    <row r="219" spans="2:11" s="219" customFormat="1" ht="14.25">
      <c r="B219" s="279"/>
      <c r="C219" s="280"/>
      <c r="D219" s="280"/>
      <c r="E219" s="280"/>
      <c r="F219" s="280"/>
      <c r="G219" s="280"/>
      <c r="H219" s="280"/>
      <c r="I219" s="280"/>
      <c r="J219" s="280"/>
      <c r="K219" s="280"/>
    </row>
    <row r="220" spans="2:11" s="219" customFormat="1" ht="14.25">
      <c r="B220" s="279"/>
      <c r="C220" s="280"/>
      <c r="D220" s="280"/>
      <c r="E220" s="280"/>
      <c r="F220" s="280"/>
      <c r="G220" s="280"/>
      <c r="H220" s="280"/>
      <c r="I220" s="280"/>
      <c r="J220" s="280"/>
      <c r="K220" s="280"/>
    </row>
    <row r="221" spans="2:11" s="219" customFormat="1" ht="14.25">
      <c r="B221" s="279"/>
      <c r="C221" s="280"/>
      <c r="D221" s="280"/>
      <c r="E221" s="280"/>
      <c r="F221" s="280"/>
      <c r="G221" s="280"/>
      <c r="H221" s="280"/>
      <c r="I221" s="280"/>
      <c r="J221" s="280"/>
      <c r="K221" s="280"/>
    </row>
    <row r="222" spans="2:11" s="219" customFormat="1" ht="14.25">
      <c r="B222" s="279"/>
      <c r="C222" s="280"/>
      <c r="D222" s="280"/>
      <c r="E222" s="280"/>
      <c r="F222" s="280"/>
      <c r="G222" s="280"/>
      <c r="H222" s="280"/>
      <c r="I222" s="280"/>
      <c r="J222" s="280"/>
      <c r="K222" s="280"/>
    </row>
    <row r="223" spans="2:11" s="219" customFormat="1" ht="14.25">
      <c r="B223" s="279"/>
      <c r="C223" s="280"/>
      <c r="D223" s="280"/>
      <c r="E223" s="280"/>
      <c r="F223" s="280"/>
      <c r="G223" s="280"/>
      <c r="H223" s="280"/>
      <c r="I223" s="280"/>
      <c r="J223" s="280"/>
      <c r="K223" s="280"/>
    </row>
    <row r="224" spans="2:11" s="219" customFormat="1" ht="14.25">
      <c r="B224" s="279"/>
      <c r="C224" s="296"/>
      <c r="D224" s="296"/>
      <c r="E224" s="297"/>
      <c r="F224" s="296"/>
      <c r="G224" s="296"/>
      <c r="H224" s="297"/>
      <c r="I224" s="296"/>
      <c r="J224" s="296"/>
      <c r="K224" s="297"/>
    </row>
    <row r="225" spans="2:11" s="219" customFormat="1" ht="14.25">
      <c r="B225" s="279"/>
      <c r="C225" s="296"/>
      <c r="D225" s="296"/>
      <c r="E225" s="297"/>
      <c r="F225" s="296"/>
      <c r="G225" s="296"/>
      <c r="H225" s="297"/>
      <c r="I225" s="296"/>
      <c r="J225" s="296"/>
      <c r="K225" s="297"/>
    </row>
    <row r="226" spans="2:11" s="219" customFormat="1" ht="14.25">
      <c r="B226" s="279"/>
      <c r="C226" s="296"/>
      <c r="D226" s="296"/>
      <c r="E226" s="297"/>
      <c r="F226" s="296"/>
      <c r="G226" s="296"/>
      <c r="H226" s="297"/>
      <c r="I226" s="296"/>
      <c r="J226" s="296"/>
      <c r="K226" s="297"/>
    </row>
    <row r="227" spans="2:11" s="219" customFormat="1" ht="14.25">
      <c r="B227" s="279"/>
      <c r="C227" s="296"/>
      <c r="D227" s="296"/>
      <c r="E227" s="297"/>
      <c r="F227" s="296"/>
      <c r="G227" s="296"/>
      <c r="H227" s="297"/>
      <c r="I227" s="296"/>
      <c r="J227" s="296"/>
      <c r="K227" s="297"/>
    </row>
    <row r="228" spans="2:11" s="219" customFormat="1" ht="14.25">
      <c r="B228" s="279"/>
      <c r="C228" s="296"/>
      <c r="D228" s="296"/>
      <c r="E228" s="297"/>
      <c r="F228" s="296"/>
      <c r="G228" s="296"/>
      <c r="H228" s="297"/>
      <c r="I228" s="296"/>
      <c r="J228" s="296"/>
      <c r="K228" s="297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  <row r="1205" spans="2:11" s="219" customFormat="1" ht="14.25">
      <c r="B1205" s="279"/>
      <c r="C1205" s="296"/>
      <c r="D1205" s="296"/>
      <c r="E1205" s="297"/>
      <c r="F1205" s="296"/>
      <c r="G1205" s="296"/>
      <c r="H1205" s="297"/>
      <c r="I1205" s="296"/>
      <c r="J1205" s="296"/>
      <c r="K1205" s="297"/>
    </row>
    <row r="1206" spans="2:11" s="219" customFormat="1" ht="14.25">
      <c r="B1206" s="279"/>
      <c r="C1206" s="296"/>
      <c r="D1206" s="296"/>
      <c r="E1206" s="297"/>
      <c r="F1206" s="296"/>
      <c r="G1206" s="296"/>
      <c r="H1206" s="297"/>
      <c r="I1206" s="296"/>
      <c r="J1206" s="296"/>
      <c r="K1206" s="297"/>
    </row>
    <row r="1207" spans="2:11" s="219" customFormat="1" ht="14.25">
      <c r="B1207" s="279"/>
      <c r="C1207" s="296"/>
      <c r="D1207" s="296"/>
      <c r="E1207" s="297"/>
      <c r="F1207" s="296"/>
      <c r="G1207" s="296"/>
      <c r="H1207" s="297"/>
      <c r="I1207" s="296"/>
      <c r="J1207" s="296"/>
      <c r="K1207" s="297"/>
    </row>
    <row r="1208" spans="2:11" s="219" customFormat="1" ht="14.25">
      <c r="B1208" s="279"/>
      <c r="C1208" s="296"/>
      <c r="D1208" s="296"/>
      <c r="E1208" s="297"/>
      <c r="F1208" s="296"/>
      <c r="G1208" s="296"/>
      <c r="H1208" s="297"/>
      <c r="I1208" s="296"/>
      <c r="J1208" s="296"/>
      <c r="K1208" s="297"/>
    </row>
    <row r="1209" spans="2:11" s="219" customFormat="1" ht="14.25">
      <c r="B1209" s="279"/>
      <c r="C1209" s="296"/>
      <c r="D1209" s="296"/>
      <c r="E1209" s="297"/>
      <c r="F1209" s="296"/>
      <c r="G1209" s="296"/>
      <c r="H1209" s="297"/>
      <c r="I1209" s="296"/>
      <c r="J1209" s="296"/>
      <c r="K1209" s="297"/>
    </row>
    <row r="1210" spans="2:11" s="219" customFormat="1" ht="14.25">
      <c r="B1210" s="279"/>
      <c r="C1210" s="296"/>
      <c r="D1210" s="296"/>
      <c r="E1210" s="297"/>
      <c r="F1210" s="296"/>
      <c r="G1210" s="296"/>
      <c r="H1210" s="297"/>
      <c r="I1210" s="296"/>
      <c r="J1210" s="296"/>
      <c r="K1210" s="297"/>
    </row>
    <row r="1211" spans="2:11" s="219" customFormat="1" ht="14.25">
      <c r="B1211" s="279"/>
      <c r="C1211" s="296"/>
      <c r="D1211" s="296"/>
      <c r="E1211" s="297"/>
      <c r="F1211" s="296"/>
      <c r="G1211" s="296"/>
      <c r="H1211" s="297"/>
      <c r="I1211" s="296"/>
      <c r="J1211" s="296"/>
      <c r="K1211" s="297"/>
    </row>
    <row r="1212" spans="2:11" s="219" customFormat="1" ht="14.25">
      <c r="B1212" s="279"/>
      <c r="C1212" s="296"/>
      <c r="D1212" s="296"/>
      <c r="E1212" s="297"/>
      <c r="F1212" s="296"/>
      <c r="G1212" s="296"/>
      <c r="H1212" s="297"/>
      <c r="I1212" s="296"/>
      <c r="J1212" s="296"/>
      <c r="K1212" s="297"/>
    </row>
    <row r="1213" spans="2:11" s="219" customFormat="1" ht="14.25">
      <c r="B1213" s="279"/>
      <c r="C1213" s="296"/>
      <c r="D1213" s="296"/>
      <c r="E1213" s="297"/>
      <c r="F1213" s="296"/>
      <c r="G1213" s="296"/>
      <c r="H1213" s="297"/>
      <c r="I1213" s="296"/>
      <c r="J1213" s="296"/>
      <c r="K1213" s="297"/>
    </row>
    <row r="1214" spans="2:11" s="219" customFormat="1" ht="14.25">
      <c r="B1214" s="279"/>
      <c r="C1214" s="296"/>
      <c r="D1214" s="296"/>
      <c r="E1214" s="297"/>
      <c r="F1214" s="296"/>
      <c r="G1214" s="296"/>
      <c r="H1214" s="297"/>
      <c r="I1214" s="296"/>
      <c r="J1214" s="296"/>
      <c r="K1214" s="297"/>
    </row>
    <row r="1215" spans="2:11" s="219" customFormat="1" ht="14.25">
      <c r="B1215" s="279"/>
      <c r="C1215" s="296"/>
      <c r="D1215" s="296"/>
      <c r="E1215" s="297"/>
      <c r="F1215" s="296"/>
      <c r="G1215" s="296"/>
      <c r="H1215" s="297"/>
      <c r="I1215" s="296"/>
      <c r="J1215" s="296"/>
      <c r="K1215" s="297"/>
    </row>
    <row r="1216" spans="2:11" s="219" customFormat="1" ht="14.25">
      <c r="B1216" s="279"/>
      <c r="C1216" s="296"/>
      <c r="D1216" s="296"/>
      <c r="E1216" s="297"/>
      <c r="F1216" s="296"/>
      <c r="G1216" s="296"/>
      <c r="H1216" s="297"/>
      <c r="I1216" s="296"/>
      <c r="J1216" s="296"/>
      <c r="K1216" s="297"/>
    </row>
    <row r="1217" spans="2:11" s="219" customFormat="1" ht="14.25">
      <c r="B1217" s="279"/>
      <c r="C1217" s="296"/>
      <c r="D1217" s="296"/>
      <c r="E1217" s="297"/>
      <c r="F1217" s="296"/>
      <c r="G1217" s="296"/>
      <c r="H1217" s="297"/>
      <c r="I1217" s="296"/>
      <c r="J1217" s="296"/>
      <c r="K1217" s="297"/>
    </row>
    <row r="1218" spans="2:11" s="219" customFormat="1" ht="14.25">
      <c r="B1218" s="279"/>
      <c r="C1218" s="296"/>
      <c r="D1218" s="296"/>
      <c r="E1218" s="297"/>
      <c r="F1218" s="296"/>
      <c r="G1218" s="296"/>
      <c r="H1218" s="297"/>
      <c r="I1218" s="296"/>
      <c r="J1218" s="296"/>
      <c r="K1218" s="297"/>
    </row>
    <row r="1219" spans="2:11" s="219" customFormat="1" ht="14.25">
      <c r="B1219" s="279"/>
      <c r="C1219" s="296"/>
      <c r="D1219" s="296"/>
      <c r="E1219" s="297"/>
      <c r="F1219" s="296"/>
      <c r="G1219" s="296"/>
      <c r="H1219" s="297"/>
      <c r="I1219" s="296"/>
      <c r="J1219" s="296"/>
      <c r="K1219" s="297"/>
    </row>
    <row r="1220" spans="2:11" s="219" customFormat="1" ht="14.25">
      <c r="B1220" s="279"/>
      <c r="C1220" s="296"/>
      <c r="D1220" s="296"/>
      <c r="E1220" s="297"/>
      <c r="F1220" s="296"/>
      <c r="G1220" s="296"/>
      <c r="H1220" s="297"/>
      <c r="I1220" s="296"/>
      <c r="J1220" s="296"/>
      <c r="K1220" s="297"/>
    </row>
    <row r="1221" spans="2:11" s="219" customFormat="1" ht="14.25">
      <c r="B1221" s="279"/>
      <c r="C1221" s="296"/>
      <c r="D1221" s="296"/>
      <c r="E1221" s="297"/>
      <c r="F1221" s="296"/>
      <c r="G1221" s="296"/>
      <c r="H1221" s="297"/>
      <c r="I1221" s="296"/>
      <c r="J1221" s="296"/>
      <c r="K1221" s="297"/>
    </row>
    <row r="1222" spans="2:11" s="219" customFormat="1" ht="14.25">
      <c r="B1222" s="279"/>
      <c r="C1222" s="296"/>
      <c r="D1222" s="296"/>
      <c r="E1222" s="297"/>
      <c r="F1222" s="296"/>
      <c r="G1222" s="296"/>
      <c r="H1222" s="297"/>
      <c r="I1222" s="296"/>
      <c r="J1222" s="296"/>
      <c r="K1222" s="297"/>
    </row>
    <row r="1223" spans="2:11" s="219" customFormat="1" ht="14.25">
      <c r="B1223" s="279"/>
      <c r="C1223" s="296"/>
      <c r="D1223" s="296"/>
      <c r="E1223" s="297"/>
      <c r="F1223" s="296"/>
      <c r="G1223" s="296"/>
      <c r="H1223" s="297"/>
      <c r="I1223" s="296"/>
      <c r="J1223" s="296"/>
      <c r="K1223" s="297"/>
    </row>
    <row r="1224" spans="2:11" s="219" customFormat="1" ht="14.25">
      <c r="B1224" s="279"/>
      <c r="C1224" s="296"/>
      <c r="D1224" s="296"/>
      <c r="E1224" s="297"/>
      <c r="F1224" s="296"/>
      <c r="G1224" s="296"/>
      <c r="H1224" s="297"/>
      <c r="I1224" s="296"/>
      <c r="J1224" s="296"/>
      <c r="K1224" s="297"/>
    </row>
    <row r="1225" spans="2:11" s="219" customFormat="1" ht="14.25">
      <c r="B1225" s="279"/>
      <c r="C1225" s="296"/>
      <c r="D1225" s="296"/>
      <c r="E1225" s="297"/>
      <c r="F1225" s="296"/>
      <c r="G1225" s="296"/>
      <c r="H1225" s="297"/>
      <c r="I1225" s="296"/>
      <c r="J1225" s="296"/>
      <c r="K1225" s="297"/>
    </row>
    <row r="1226" spans="2:11" s="219" customFormat="1" ht="14.25">
      <c r="B1226" s="279"/>
      <c r="C1226" s="296"/>
      <c r="D1226" s="296"/>
      <c r="E1226" s="297"/>
      <c r="F1226" s="296"/>
      <c r="G1226" s="296"/>
      <c r="H1226" s="297"/>
      <c r="I1226" s="296"/>
      <c r="J1226" s="296"/>
      <c r="K1226" s="297"/>
    </row>
    <row r="1227" spans="2:11" s="219" customFormat="1" ht="14.25">
      <c r="B1227" s="279"/>
      <c r="C1227" s="296"/>
      <c r="D1227" s="296"/>
      <c r="E1227" s="297"/>
      <c r="F1227" s="296"/>
      <c r="G1227" s="296"/>
      <c r="H1227" s="297"/>
      <c r="I1227" s="296"/>
      <c r="J1227" s="296"/>
      <c r="K1227" s="297"/>
    </row>
    <row r="1228" spans="2:11" s="219" customFormat="1" ht="14.25">
      <c r="B1228" s="279"/>
      <c r="C1228" s="296"/>
      <c r="D1228" s="296"/>
      <c r="E1228" s="297"/>
      <c r="F1228" s="296"/>
      <c r="G1228" s="296"/>
      <c r="H1228" s="297"/>
      <c r="I1228" s="296"/>
      <c r="J1228" s="296"/>
      <c r="K1228" s="297"/>
    </row>
    <row r="1229" spans="2:11" s="219" customFormat="1" ht="14.25">
      <c r="B1229" s="279"/>
      <c r="C1229" s="296"/>
      <c r="D1229" s="296"/>
      <c r="E1229" s="297"/>
      <c r="F1229" s="296"/>
      <c r="G1229" s="296"/>
      <c r="H1229" s="297"/>
      <c r="I1229" s="296"/>
      <c r="J1229" s="296"/>
      <c r="K1229" s="297"/>
    </row>
  </sheetData>
  <mergeCells count="27">
    <mergeCell ref="I1:K1"/>
    <mergeCell ref="I2:K2"/>
    <mergeCell ref="I3:K3"/>
    <mergeCell ref="A4:K4"/>
    <mergeCell ref="A5:K5"/>
    <mergeCell ref="C7:E7"/>
    <mergeCell ref="F7:H7"/>
    <mergeCell ref="I7:K7"/>
    <mergeCell ref="A33:A36"/>
    <mergeCell ref="C33:E33"/>
    <mergeCell ref="F33:H33"/>
    <mergeCell ref="I33:K33"/>
    <mergeCell ref="H56:H57"/>
    <mergeCell ref="A56:A57"/>
    <mergeCell ref="B56:B57"/>
    <mergeCell ref="C56:C57"/>
    <mergeCell ref="D56:D57"/>
    <mergeCell ref="I56:I57"/>
    <mergeCell ref="J56:J57"/>
    <mergeCell ref="K56:K57"/>
    <mergeCell ref="A90:A93"/>
    <mergeCell ref="C90:E90"/>
    <mergeCell ref="F90:H90"/>
    <mergeCell ref="I90:K90"/>
    <mergeCell ref="E56:E57"/>
    <mergeCell ref="F56:F57"/>
    <mergeCell ref="G56:G57"/>
  </mergeCells>
  <printOptions horizontalCentered="1" verticalCentered="1"/>
  <pageMargins left="0.7874015748031497" right="0.7874015748031497" top="1.1811023622047245" bottom="0.3937007874015748" header="0.5118110236220472" footer="0.1968503937007874"/>
  <pageSetup fitToHeight="4" fitToWidth="1" horizontalDpi="600" verticalDpi="600" orientation="landscape" paperSize="9" scale="65" r:id="rId1"/>
  <rowBreaks count="2" manualBreakCount="2">
    <brk id="88" max="10" man="1"/>
    <brk id="134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227"/>
  <sheetViews>
    <sheetView view="pageBreakPreview" zoomScale="70" zoomScaleNormal="75" zoomScaleSheetLayoutView="70" workbookViewId="0" topLeftCell="A1">
      <pane xSplit="1" ySplit="10" topLeftCell="B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77" sqref="A1:IV16384"/>
    </sheetView>
  </sheetViews>
  <sheetFormatPr defaultColWidth="9.00390625" defaultRowHeight="12.75"/>
  <cols>
    <col min="1" max="1" width="46.625" style="285" customWidth="1"/>
    <col min="2" max="2" width="10.875" style="288" customWidth="1"/>
    <col min="3" max="3" width="14.375" style="289" customWidth="1"/>
    <col min="4" max="4" width="14.125" style="289" customWidth="1"/>
    <col min="5" max="5" width="9.875" style="290" customWidth="1"/>
    <col min="6" max="6" width="13.375" style="289" customWidth="1"/>
    <col min="7" max="7" width="14.25390625" style="289" customWidth="1"/>
    <col min="8" max="8" width="8.875" style="290" customWidth="1"/>
    <col min="9" max="9" width="14.25390625" style="289" customWidth="1"/>
    <col min="10" max="10" width="14.00390625" style="289" customWidth="1"/>
    <col min="11" max="11" width="10.00390625" style="290" customWidth="1"/>
    <col min="12" max="14" width="13.875" style="285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9:11" ht="15">
      <c r="I1" s="464" t="s">
        <v>127</v>
      </c>
      <c r="J1" s="464"/>
      <c r="K1" s="464"/>
    </row>
    <row r="2" spans="9:11" ht="15">
      <c r="I2" s="464" t="s">
        <v>126</v>
      </c>
      <c r="J2" s="464"/>
      <c r="K2" s="464"/>
    </row>
    <row r="3" spans="9:11" ht="15">
      <c r="I3" s="464" t="s">
        <v>128</v>
      </c>
      <c r="J3" s="464"/>
      <c r="K3" s="464"/>
    </row>
    <row r="4" spans="1:11" ht="14.25">
      <c r="A4" s="466" t="s">
        <v>112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11" s="52" customFormat="1" ht="18" customHeight="1">
      <c r="A5" s="465" t="s">
        <v>185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</row>
    <row r="6" spans="2:11" s="52" customFormat="1" ht="15.75" customHeight="1">
      <c r="B6" s="291"/>
      <c r="C6" s="292"/>
      <c r="D6" s="292"/>
      <c r="E6" s="293"/>
      <c r="F6" s="292"/>
      <c r="G6" s="292"/>
      <c r="H6" s="294"/>
      <c r="I6" s="292"/>
      <c r="J6" s="295"/>
      <c r="K6" s="293" t="s">
        <v>0</v>
      </c>
    </row>
    <row r="7" spans="1:11" s="52" customFormat="1" ht="18.75" customHeight="1">
      <c r="A7" s="263"/>
      <c r="B7" s="264"/>
      <c r="C7" s="467" t="s">
        <v>1</v>
      </c>
      <c r="D7" s="468"/>
      <c r="E7" s="468"/>
      <c r="F7" s="469" t="s">
        <v>66</v>
      </c>
      <c r="G7" s="469"/>
      <c r="H7" s="469"/>
      <c r="I7" s="470" t="s">
        <v>2</v>
      </c>
      <c r="J7" s="470"/>
      <c r="K7" s="470"/>
    </row>
    <row r="8" spans="1:11" s="52" customFormat="1" ht="15">
      <c r="A8" s="265"/>
      <c r="B8" s="266" t="s">
        <v>3</v>
      </c>
      <c r="C8" s="267" t="s">
        <v>4</v>
      </c>
      <c r="D8" s="268" t="s">
        <v>5</v>
      </c>
      <c r="E8" s="269" t="s">
        <v>6</v>
      </c>
      <c r="F8" s="268" t="s">
        <v>4</v>
      </c>
      <c r="G8" s="268" t="s">
        <v>5</v>
      </c>
      <c r="H8" s="269" t="s">
        <v>6</v>
      </c>
      <c r="I8" s="268" t="s">
        <v>4</v>
      </c>
      <c r="J8" s="268" t="s">
        <v>5</v>
      </c>
      <c r="K8" s="270" t="s">
        <v>6</v>
      </c>
    </row>
    <row r="9" spans="1:11" s="21" customFormat="1" ht="15" customHeight="1">
      <c r="A9" s="265"/>
      <c r="B9" s="122" t="s">
        <v>7</v>
      </c>
      <c r="C9" s="17" t="s">
        <v>8</v>
      </c>
      <c r="D9" s="18"/>
      <c r="E9" s="19" t="s">
        <v>9</v>
      </c>
      <c r="F9" s="18" t="s">
        <v>179</v>
      </c>
      <c r="G9" s="18"/>
      <c r="H9" s="19" t="s">
        <v>9</v>
      </c>
      <c r="I9" s="18" t="s">
        <v>8</v>
      </c>
      <c r="J9" s="18"/>
      <c r="K9" s="200" t="s">
        <v>9</v>
      </c>
    </row>
    <row r="10" spans="1:11" s="21" customFormat="1" ht="15" customHeight="1" thickBot="1">
      <c r="A10" s="271"/>
      <c r="B10" s="175" t="s">
        <v>78</v>
      </c>
      <c r="C10" s="176" t="s">
        <v>179</v>
      </c>
      <c r="D10" s="177"/>
      <c r="E10" s="178"/>
      <c r="F10" s="177"/>
      <c r="G10" s="177"/>
      <c r="H10" s="178"/>
      <c r="I10" s="177" t="s">
        <v>179</v>
      </c>
      <c r="J10" s="177"/>
      <c r="K10" s="201"/>
    </row>
    <row r="11" spans="1:11" s="21" customFormat="1" ht="15">
      <c r="A11" s="193" t="s">
        <v>12</v>
      </c>
      <c r="B11" s="23"/>
      <c r="C11" s="170"/>
      <c r="D11" s="170"/>
      <c r="E11" s="171"/>
      <c r="F11" s="172"/>
      <c r="G11" s="172"/>
      <c r="H11" s="171"/>
      <c r="I11" s="172"/>
      <c r="J11" s="172"/>
      <c r="K11" s="202"/>
    </row>
    <row r="12" spans="1:22" s="25" customFormat="1" ht="30" customHeight="1">
      <c r="A12" s="141" t="s">
        <v>13</v>
      </c>
      <c r="B12" s="31"/>
      <c r="C12" s="32">
        <f>SUM(C13:C21)</f>
        <v>1460759900</v>
      </c>
      <c r="D12" s="32">
        <f>SUM(D13:D21)</f>
        <v>343597439.62</v>
      </c>
      <c r="E12" s="88">
        <f>D12/C12*100</f>
        <v>23.521828578399504</v>
      </c>
      <c r="F12" s="32">
        <f>F19+F15</f>
        <v>55890000</v>
      </c>
      <c r="G12" s="32">
        <f>G19+G15+G21</f>
        <v>13885594.41</v>
      </c>
      <c r="H12" s="88">
        <f>G12/F12*100</f>
        <v>24.84450601180891</v>
      </c>
      <c r="I12" s="32">
        <f>C12+F12</f>
        <v>1516649900</v>
      </c>
      <c r="J12" s="32">
        <f>D12+G12</f>
        <v>357483034.03000003</v>
      </c>
      <c r="K12" s="88">
        <f>J12/I12*100</f>
        <v>23.57057050740583</v>
      </c>
      <c r="L12" s="310" t="b">
        <f>D12+G12=J12</f>
        <v>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12" s="21" customFormat="1" ht="18" customHeight="1">
      <c r="A13" s="142" t="s">
        <v>86</v>
      </c>
      <c r="B13" s="76">
        <v>11010000</v>
      </c>
      <c r="C13" s="208">
        <v>1263434300</v>
      </c>
      <c r="D13" s="28">
        <v>295025467.72</v>
      </c>
      <c r="E13" s="85">
        <f>D13/C13*100</f>
        <v>23.351073159878595</v>
      </c>
      <c r="F13" s="28"/>
      <c r="G13" s="28"/>
      <c r="H13" s="85"/>
      <c r="I13" s="28">
        <f aca="true" t="shared" si="0" ref="I13:J88">C13+F13</f>
        <v>1263434300</v>
      </c>
      <c r="J13" s="28">
        <f>D13+G13</f>
        <v>295025467.72</v>
      </c>
      <c r="K13" s="85">
        <f>J13/I13*100</f>
        <v>23.351073159878595</v>
      </c>
      <c r="L13" s="310" t="b">
        <f aca="true" t="shared" si="1" ref="L13:L79">D13+G13=J13</f>
        <v>1</v>
      </c>
    </row>
    <row r="14" spans="1:12" s="21" customFormat="1" ht="15">
      <c r="A14" s="142" t="s">
        <v>14</v>
      </c>
      <c r="B14" s="72">
        <v>11020000</v>
      </c>
      <c r="C14" s="29">
        <v>33515600</v>
      </c>
      <c r="D14" s="29">
        <v>981987.36</v>
      </c>
      <c r="E14" s="85">
        <f>D14/C14*100</f>
        <v>2.929941161727673</v>
      </c>
      <c r="F14" s="28"/>
      <c r="G14" s="28"/>
      <c r="H14" s="85"/>
      <c r="I14" s="28">
        <f>C14+F14</f>
        <v>33515600</v>
      </c>
      <c r="J14" s="28">
        <f t="shared" si="0"/>
        <v>981987.36</v>
      </c>
      <c r="K14" s="85">
        <f aca="true" t="shared" si="2" ref="K14:K88">J14/I14*100</f>
        <v>2.929941161727673</v>
      </c>
      <c r="L14" s="310" t="b">
        <f t="shared" si="1"/>
        <v>1</v>
      </c>
    </row>
    <row r="15" spans="1:12" s="21" customFormat="1" ht="30">
      <c r="A15" s="142" t="s">
        <v>125</v>
      </c>
      <c r="B15" s="72">
        <v>12020000</v>
      </c>
      <c r="C15" s="29"/>
      <c r="D15" s="29"/>
      <c r="E15" s="85"/>
      <c r="F15" s="28">
        <v>54310000</v>
      </c>
      <c r="G15" s="28">
        <v>13495457.28</v>
      </c>
      <c r="H15" s="85">
        <f>G15/F15*100</f>
        <v>24.84893625483336</v>
      </c>
      <c r="I15" s="28">
        <f t="shared" si="0"/>
        <v>54310000</v>
      </c>
      <c r="J15" s="28">
        <f t="shared" si="0"/>
        <v>13495457.28</v>
      </c>
      <c r="K15" s="85">
        <f t="shared" si="2"/>
        <v>24.84893625483336</v>
      </c>
      <c r="L15" s="310" t="b">
        <f t="shared" si="1"/>
        <v>1</v>
      </c>
    </row>
    <row r="16" spans="1:12" s="21" customFormat="1" ht="18.75" customHeight="1">
      <c r="A16" s="142" t="s">
        <v>16</v>
      </c>
      <c r="B16" s="72">
        <v>13050000</v>
      </c>
      <c r="C16" s="28">
        <v>107500000</v>
      </c>
      <c r="D16" s="28">
        <v>32963470.58</v>
      </c>
      <c r="E16" s="85">
        <f>D16/C16*100</f>
        <v>30.663693562790694</v>
      </c>
      <c r="F16" s="28"/>
      <c r="G16" s="28"/>
      <c r="H16" s="85"/>
      <c r="I16" s="28">
        <f t="shared" si="0"/>
        <v>107500000</v>
      </c>
      <c r="J16" s="28">
        <f t="shared" si="0"/>
        <v>32963470.58</v>
      </c>
      <c r="K16" s="85">
        <f t="shared" si="2"/>
        <v>30.663693562790694</v>
      </c>
      <c r="L16" s="310" t="b">
        <f t="shared" si="1"/>
        <v>1</v>
      </c>
    </row>
    <row r="17" spans="1:12" s="21" customFormat="1" ht="32.25" customHeight="1">
      <c r="A17" s="143" t="s">
        <v>17</v>
      </c>
      <c r="B17" s="73">
        <v>14060000</v>
      </c>
      <c r="C17" s="28">
        <v>56310000</v>
      </c>
      <c r="D17" s="28">
        <v>14626513.96</v>
      </c>
      <c r="E17" s="85">
        <f>D17/C17*100</f>
        <v>25.974984833954895</v>
      </c>
      <c r="F17" s="28"/>
      <c r="G17" s="28"/>
      <c r="H17" s="85"/>
      <c r="I17" s="28">
        <f t="shared" si="0"/>
        <v>56310000</v>
      </c>
      <c r="J17" s="28">
        <f t="shared" si="0"/>
        <v>14626513.96</v>
      </c>
      <c r="K17" s="85">
        <f t="shared" si="2"/>
        <v>25.974984833954895</v>
      </c>
      <c r="L17" s="310" t="b">
        <f t="shared" si="1"/>
        <v>1</v>
      </c>
    </row>
    <row r="18" spans="1:12" s="21" customFormat="1" ht="15" hidden="1">
      <c r="A18" s="142" t="s">
        <v>18</v>
      </c>
      <c r="B18" s="72">
        <v>16010000</v>
      </c>
      <c r="C18" s="28"/>
      <c r="D18" s="28"/>
      <c r="E18" s="85"/>
      <c r="F18" s="28"/>
      <c r="G18" s="28"/>
      <c r="H18" s="85"/>
      <c r="I18" s="28"/>
      <c r="J18" s="28">
        <f t="shared" si="0"/>
        <v>0</v>
      </c>
      <c r="K18" s="85" t="e">
        <f t="shared" si="2"/>
        <v>#DIV/0!</v>
      </c>
      <c r="L18" s="310" t="b">
        <f t="shared" si="1"/>
        <v>1</v>
      </c>
    </row>
    <row r="19" spans="1:12" s="21" customFormat="1" ht="30">
      <c r="A19" s="142" t="s">
        <v>19</v>
      </c>
      <c r="B19" s="72">
        <v>14070000</v>
      </c>
      <c r="C19" s="28"/>
      <c r="D19" s="28"/>
      <c r="E19" s="85"/>
      <c r="F19" s="28">
        <v>1580000</v>
      </c>
      <c r="G19" s="28">
        <v>390137.13</v>
      </c>
      <c r="H19" s="85">
        <f>G19/F19*100</f>
        <v>24.69222341772152</v>
      </c>
      <c r="I19" s="28">
        <f t="shared" si="0"/>
        <v>1580000</v>
      </c>
      <c r="J19" s="28">
        <f t="shared" si="0"/>
        <v>390137.13</v>
      </c>
      <c r="K19" s="85">
        <f t="shared" si="2"/>
        <v>24.69222341772152</v>
      </c>
      <c r="L19" s="310" t="b">
        <f t="shared" si="1"/>
        <v>1</v>
      </c>
    </row>
    <row r="20" spans="1:14" s="21" customFormat="1" ht="15" hidden="1">
      <c r="A20" s="144" t="s">
        <v>20</v>
      </c>
      <c r="B20" s="74">
        <v>23030000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2"/>
        <v>#DIV/0!</v>
      </c>
      <c r="L20" s="310" t="b">
        <f t="shared" si="1"/>
        <v>1</v>
      </c>
      <c r="M20" s="30"/>
      <c r="N20" s="30"/>
    </row>
    <row r="21" spans="1:12" s="21" customFormat="1" ht="15" hidden="1">
      <c r="A21" s="144" t="s">
        <v>21</v>
      </c>
      <c r="B21" s="72">
        <v>24060000</v>
      </c>
      <c r="C21" s="28"/>
      <c r="D21" s="28"/>
      <c r="E21" s="85" t="e">
        <f>D21/C21*100</f>
        <v>#DIV/0!</v>
      </c>
      <c r="F21" s="28"/>
      <c r="G21" s="28"/>
      <c r="H21" s="85"/>
      <c r="I21" s="28">
        <f t="shared" si="0"/>
        <v>0</v>
      </c>
      <c r="J21" s="28">
        <f t="shared" si="0"/>
        <v>0</v>
      </c>
      <c r="K21" s="85" t="e">
        <f t="shared" si="2"/>
        <v>#DIV/0!</v>
      </c>
      <c r="L21" s="310" t="b">
        <f t="shared" si="1"/>
        <v>1</v>
      </c>
    </row>
    <row r="22" spans="1:12" s="25" customFormat="1" ht="15" customHeight="1">
      <c r="A22" s="145" t="s">
        <v>22</v>
      </c>
      <c r="B22" s="75"/>
      <c r="C22" s="32">
        <f>SUM(C24:C31)</f>
        <v>34600000</v>
      </c>
      <c r="D22" s="32">
        <f>SUM(D23:D37)</f>
        <v>11047970.11</v>
      </c>
      <c r="E22" s="88">
        <f>D22/C22*100</f>
        <v>31.93054945086705</v>
      </c>
      <c r="F22" s="32">
        <f>F26+F31+F30</f>
        <v>51343423</v>
      </c>
      <c r="G22" s="32">
        <f>G26+G31+G30</f>
        <v>23794310.55</v>
      </c>
      <c r="H22" s="88">
        <f>G22/F22*100</f>
        <v>46.343444125258266</v>
      </c>
      <c r="I22" s="32">
        <f>C22+F22</f>
        <v>85943423</v>
      </c>
      <c r="J22" s="32">
        <f t="shared" si="0"/>
        <v>34842280.66</v>
      </c>
      <c r="K22" s="88">
        <f t="shared" si="2"/>
        <v>40.54095059723185</v>
      </c>
      <c r="L22" s="310" t="b">
        <f t="shared" si="1"/>
        <v>1</v>
      </c>
    </row>
    <row r="23" spans="1:12" s="25" customFormat="1" ht="84.75" customHeight="1" hidden="1">
      <c r="A23" s="153" t="s">
        <v>173</v>
      </c>
      <c r="B23" s="304" t="s">
        <v>172</v>
      </c>
      <c r="C23" s="47"/>
      <c r="D23" s="47"/>
      <c r="E23" s="85"/>
      <c r="F23" s="47"/>
      <c r="G23" s="47"/>
      <c r="H23" s="83"/>
      <c r="I23" s="28">
        <f t="shared" si="0"/>
        <v>0</v>
      </c>
      <c r="J23" s="28">
        <f t="shared" si="0"/>
        <v>0</v>
      </c>
      <c r="K23" s="85"/>
      <c r="L23" s="310" t="b">
        <f t="shared" si="1"/>
        <v>1</v>
      </c>
    </row>
    <row r="24" spans="1:12" s="21" customFormat="1" ht="33.75" customHeight="1">
      <c r="A24" s="146" t="s">
        <v>23</v>
      </c>
      <c r="B24" s="72">
        <v>21040000</v>
      </c>
      <c r="C24" s="28">
        <v>30000000</v>
      </c>
      <c r="D24" s="28">
        <v>9522101.78</v>
      </c>
      <c r="E24" s="85">
        <f>D24/C24*100</f>
        <v>31.740339266666663</v>
      </c>
      <c r="F24" s="28"/>
      <c r="G24" s="28"/>
      <c r="H24" s="85"/>
      <c r="I24" s="28">
        <f t="shared" si="0"/>
        <v>30000000</v>
      </c>
      <c r="J24" s="28">
        <f t="shared" si="0"/>
        <v>9522101.78</v>
      </c>
      <c r="K24" s="85">
        <f t="shared" si="2"/>
        <v>31.740339266666663</v>
      </c>
      <c r="L24" s="310" t="b">
        <f t="shared" si="1"/>
        <v>1</v>
      </c>
    </row>
    <row r="25" spans="1:12" s="21" customFormat="1" ht="15" hidden="1">
      <c r="A25" s="147" t="s">
        <v>24</v>
      </c>
      <c r="B25" s="72">
        <v>21080000</v>
      </c>
      <c r="C25" s="28"/>
      <c r="D25" s="28"/>
      <c r="E25" s="85"/>
      <c r="F25" s="28"/>
      <c r="G25" s="28"/>
      <c r="H25" s="85"/>
      <c r="I25" s="28"/>
      <c r="J25" s="28">
        <f t="shared" si="0"/>
        <v>0</v>
      </c>
      <c r="K25" s="85"/>
      <c r="L25" s="310" t="b">
        <f t="shared" si="1"/>
        <v>1</v>
      </c>
    </row>
    <row r="26" spans="1:12" s="21" customFormat="1" ht="45">
      <c r="A26" s="147" t="s">
        <v>25</v>
      </c>
      <c r="B26" s="72">
        <v>21110000</v>
      </c>
      <c r="C26" s="28"/>
      <c r="D26" s="28"/>
      <c r="E26" s="85"/>
      <c r="F26" s="28">
        <v>1548000</v>
      </c>
      <c r="G26" s="28">
        <v>1424787.34</v>
      </c>
      <c r="H26" s="85">
        <f>G26/F26*100</f>
        <v>92.04052583979329</v>
      </c>
      <c r="I26" s="28">
        <f t="shared" si="0"/>
        <v>1548000</v>
      </c>
      <c r="J26" s="28">
        <f t="shared" si="0"/>
        <v>1424787.34</v>
      </c>
      <c r="K26" s="85">
        <f t="shared" si="2"/>
        <v>92.04052583979329</v>
      </c>
      <c r="L26" s="310" t="b">
        <f t="shared" si="1"/>
        <v>1</v>
      </c>
    </row>
    <row r="27" spans="1:12" s="21" customFormat="1" ht="31.5" customHeight="1">
      <c r="A27" s="144" t="s">
        <v>26</v>
      </c>
      <c r="B27" s="72">
        <v>22080000</v>
      </c>
      <c r="C27" s="28">
        <v>4400000</v>
      </c>
      <c r="D27" s="28">
        <v>1193338.89</v>
      </c>
      <c r="E27" s="85">
        <f>D27/C27*100</f>
        <v>27.121338409090907</v>
      </c>
      <c r="F27" s="28"/>
      <c r="G27" s="28"/>
      <c r="H27" s="85"/>
      <c r="I27" s="28">
        <f t="shared" si="0"/>
        <v>4400000</v>
      </c>
      <c r="J27" s="28">
        <f t="shared" si="0"/>
        <v>1193338.89</v>
      </c>
      <c r="K27" s="85">
        <f t="shared" si="2"/>
        <v>27.121338409090907</v>
      </c>
      <c r="L27" s="310" t="b">
        <f t="shared" si="1"/>
        <v>1</v>
      </c>
    </row>
    <row r="28" spans="1:12" s="21" customFormat="1" ht="21" customHeight="1" hidden="1">
      <c r="A28" s="142" t="s">
        <v>20</v>
      </c>
      <c r="B28" s="72">
        <v>23030000</v>
      </c>
      <c r="C28" s="29"/>
      <c r="D28" s="29"/>
      <c r="E28" s="85"/>
      <c r="F28" s="28"/>
      <c r="G28" s="28"/>
      <c r="H28" s="85"/>
      <c r="I28" s="28"/>
      <c r="J28" s="28">
        <f t="shared" si="0"/>
        <v>0</v>
      </c>
      <c r="K28" s="85"/>
      <c r="L28" s="310" t="b">
        <f t="shared" si="1"/>
        <v>1</v>
      </c>
    </row>
    <row r="29" spans="1:12" s="21" customFormat="1" ht="30">
      <c r="A29" s="142" t="s">
        <v>27</v>
      </c>
      <c r="B29" s="72">
        <v>24030000</v>
      </c>
      <c r="C29" s="28"/>
      <c r="D29" s="28">
        <v>14.19</v>
      </c>
      <c r="E29" s="85"/>
      <c r="F29" s="28"/>
      <c r="G29" s="28"/>
      <c r="H29" s="85"/>
      <c r="I29" s="28"/>
      <c r="J29" s="28">
        <f t="shared" si="0"/>
        <v>14.19</v>
      </c>
      <c r="K29" s="85"/>
      <c r="L29" s="310" t="b">
        <f t="shared" si="1"/>
        <v>1</v>
      </c>
    </row>
    <row r="30" spans="1:12" s="21" customFormat="1" ht="15">
      <c r="A30" s="142" t="s">
        <v>28</v>
      </c>
      <c r="B30" s="72">
        <v>24060000</v>
      </c>
      <c r="C30" s="28">
        <v>200000</v>
      </c>
      <c r="D30" s="28">
        <v>332485.57</v>
      </c>
      <c r="E30" s="85">
        <f>D30/C30*100</f>
        <v>166.242785</v>
      </c>
      <c r="F30" s="28">
        <v>62400</v>
      </c>
      <c r="G30" s="28">
        <v>156264.48</v>
      </c>
      <c r="H30" s="85">
        <f>G30/F30*100</f>
        <v>250.42384615384617</v>
      </c>
      <c r="I30" s="28">
        <f t="shared" si="0"/>
        <v>262400</v>
      </c>
      <c r="J30" s="28">
        <f t="shared" si="0"/>
        <v>488750.05000000005</v>
      </c>
      <c r="K30" s="85">
        <f t="shared" si="2"/>
        <v>186.26145198170732</v>
      </c>
      <c r="L30" s="310" t="b">
        <f t="shared" si="1"/>
        <v>1</v>
      </c>
    </row>
    <row r="31" spans="1:12" s="21" customFormat="1" ht="30">
      <c r="A31" s="147" t="s">
        <v>29</v>
      </c>
      <c r="B31" s="72">
        <v>25000000</v>
      </c>
      <c r="C31" s="28"/>
      <c r="D31" s="28"/>
      <c r="E31" s="85"/>
      <c r="F31" s="28">
        <v>49733023</v>
      </c>
      <c r="G31" s="28">
        <v>22213258.73</v>
      </c>
      <c r="H31" s="85">
        <f>G31/F31*100</f>
        <v>44.66500805712133</v>
      </c>
      <c r="I31" s="28">
        <f>C31+F31</f>
        <v>49733023</v>
      </c>
      <c r="J31" s="28">
        <f>D31+G31</f>
        <v>22213258.73</v>
      </c>
      <c r="K31" s="85">
        <f t="shared" si="2"/>
        <v>44.66500805712133</v>
      </c>
      <c r="L31" s="310" t="b">
        <f t="shared" si="1"/>
        <v>1</v>
      </c>
    </row>
    <row r="32" spans="1:12" s="21" customFormat="1" ht="15" hidden="1">
      <c r="A32" s="147"/>
      <c r="B32" s="26"/>
      <c r="C32" s="85"/>
      <c r="D32" s="85"/>
      <c r="E32" s="85"/>
      <c r="F32" s="85"/>
      <c r="G32" s="85"/>
      <c r="H32" s="85"/>
      <c r="I32" s="85"/>
      <c r="J32" s="85"/>
      <c r="K32" s="85"/>
      <c r="L32" s="310" t="b">
        <f t="shared" si="1"/>
        <v>1</v>
      </c>
    </row>
    <row r="33" spans="1:12" s="52" customFormat="1" ht="18.75" customHeight="1" hidden="1">
      <c r="A33" s="454"/>
      <c r="B33" s="272"/>
      <c r="C33" s="455" t="s">
        <v>1</v>
      </c>
      <c r="D33" s="455"/>
      <c r="E33" s="455"/>
      <c r="F33" s="456" t="s">
        <v>66</v>
      </c>
      <c r="G33" s="456"/>
      <c r="H33" s="456"/>
      <c r="I33" s="457" t="s">
        <v>2</v>
      </c>
      <c r="J33" s="457"/>
      <c r="K33" s="457"/>
      <c r="L33" s="310" t="b">
        <f t="shared" si="1"/>
        <v>1</v>
      </c>
    </row>
    <row r="34" spans="1:12" s="52" customFormat="1" ht="15" hidden="1">
      <c r="A34" s="454"/>
      <c r="B34" s="272" t="s">
        <v>3</v>
      </c>
      <c r="C34" s="273" t="s">
        <v>4</v>
      </c>
      <c r="D34" s="273" t="s">
        <v>5</v>
      </c>
      <c r="E34" s="273" t="s">
        <v>6</v>
      </c>
      <c r="F34" s="273" t="s">
        <v>4</v>
      </c>
      <c r="G34" s="273" t="s">
        <v>5</v>
      </c>
      <c r="H34" s="273" t="s">
        <v>6</v>
      </c>
      <c r="I34" s="273" t="s">
        <v>4</v>
      </c>
      <c r="J34" s="273" t="s">
        <v>5</v>
      </c>
      <c r="K34" s="273" t="s">
        <v>6</v>
      </c>
      <c r="L34" s="310" t="e">
        <f t="shared" si="1"/>
        <v>#VALUE!</v>
      </c>
    </row>
    <row r="35" spans="1:12" s="21" customFormat="1" ht="15" customHeight="1" hidden="1">
      <c r="A35" s="454"/>
      <c r="B35" s="26" t="s">
        <v>7</v>
      </c>
      <c r="C35" s="150" t="s">
        <v>8</v>
      </c>
      <c r="D35" s="150"/>
      <c r="E35" s="150" t="s">
        <v>9</v>
      </c>
      <c r="F35" s="150" t="s">
        <v>10</v>
      </c>
      <c r="G35" s="150"/>
      <c r="H35" s="150" t="s">
        <v>9</v>
      </c>
      <c r="I35" s="150" t="s">
        <v>8</v>
      </c>
      <c r="J35" s="150"/>
      <c r="K35" s="150" t="s">
        <v>9</v>
      </c>
      <c r="L35" s="310" t="b">
        <f t="shared" si="1"/>
        <v>1</v>
      </c>
    </row>
    <row r="36" spans="1:12" s="21" customFormat="1" ht="13.5" customHeight="1" hidden="1">
      <c r="A36" s="454"/>
      <c r="B36" s="26" t="s">
        <v>11</v>
      </c>
      <c r="C36" s="150" t="s">
        <v>10</v>
      </c>
      <c r="D36" s="150"/>
      <c r="E36" s="150"/>
      <c r="F36" s="150"/>
      <c r="G36" s="150"/>
      <c r="H36" s="150"/>
      <c r="I36" s="150" t="s">
        <v>10</v>
      </c>
      <c r="J36" s="150"/>
      <c r="K36" s="150"/>
      <c r="L36" s="310" t="b">
        <f t="shared" si="1"/>
        <v>1</v>
      </c>
    </row>
    <row r="37" spans="1:12" s="21" customFormat="1" ht="45">
      <c r="A37" s="311" t="s">
        <v>180</v>
      </c>
      <c r="B37" s="26">
        <v>31020000</v>
      </c>
      <c r="C37" s="150"/>
      <c r="D37" s="29">
        <v>29.68</v>
      </c>
      <c r="E37" s="150"/>
      <c r="F37" s="150"/>
      <c r="G37" s="150"/>
      <c r="H37" s="150"/>
      <c r="I37" s="150"/>
      <c r="J37" s="47">
        <f t="shared" si="0"/>
        <v>29.68</v>
      </c>
      <c r="K37" s="150"/>
      <c r="L37" s="310"/>
    </row>
    <row r="38" spans="1:12" s="52" customFormat="1" ht="45">
      <c r="A38" s="316" t="s">
        <v>151</v>
      </c>
      <c r="B38" s="272">
        <v>31030000</v>
      </c>
      <c r="C38" s="83"/>
      <c r="D38" s="83"/>
      <c r="E38" s="83"/>
      <c r="F38" s="47">
        <v>2500000</v>
      </c>
      <c r="G38" s="47">
        <v>34</v>
      </c>
      <c r="H38" s="83">
        <f>G38/F38*100</f>
        <v>0.00136</v>
      </c>
      <c r="I38" s="47">
        <f t="shared" si="0"/>
        <v>2500000</v>
      </c>
      <c r="J38" s="47">
        <f t="shared" si="0"/>
        <v>34</v>
      </c>
      <c r="K38" s="83">
        <f t="shared" si="2"/>
        <v>0.00136</v>
      </c>
      <c r="L38" s="312" t="b">
        <f t="shared" si="1"/>
        <v>1</v>
      </c>
    </row>
    <row r="39" spans="1:12" s="35" customFormat="1" ht="14.25">
      <c r="A39" s="152" t="s">
        <v>30</v>
      </c>
      <c r="B39" s="33">
        <v>50000000</v>
      </c>
      <c r="C39" s="98"/>
      <c r="D39" s="98"/>
      <c r="E39" s="99"/>
      <c r="F39" s="34">
        <f>F40+F41</f>
        <v>62560000</v>
      </c>
      <c r="G39" s="34">
        <f>G40+G41</f>
        <v>15187275.81</v>
      </c>
      <c r="H39" s="88">
        <f>G39/F39*100</f>
        <v>24.27633601342711</v>
      </c>
      <c r="I39" s="34">
        <f>I40+I41</f>
        <v>62560000</v>
      </c>
      <c r="J39" s="34">
        <f>J40+J41</f>
        <v>15187275.81</v>
      </c>
      <c r="K39" s="99">
        <f t="shared" si="2"/>
        <v>24.27633601342711</v>
      </c>
      <c r="L39" s="310" t="b">
        <f t="shared" si="1"/>
        <v>1</v>
      </c>
    </row>
    <row r="40" spans="1:12" s="21" customFormat="1" ht="30.75" thickBot="1">
      <c r="A40" s="142" t="s">
        <v>31</v>
      </c>
      <c r="B40" s="26">
        <v>50080000</v>
      </c>
      <c r="C40" s="85"/>
      <c r="D40" s="85"/>
      <c r="E40" s="85"/>
      <c r="F40" s="28">
        <v>62560000</v>
      </c>
      <c r="G40" s="28">
        <v>15187275.81</v>
      </c>
      <c r="H40" s="85">
        <f>G40/F40*100</f>
        <v>24.27633601342711</v>
      </c>
      <c r="I40" s="28">
        <f t="shared" si="0"/>
        <v>62560000</v>
      </c>
      <c r="J40" s="28">
        <f t="shared" si="0"/>
        <v>15187275.81</v>
      </c>
      <c r="K40" s="85">
        <f t="shared" si="2"/>
        <v>24.27633601342711</v>
      </c>
      <c r="L40" s="310" t="b">
        <f t="shared" si="1"/>
        <v>1</v>
      </c>
    </row>
    <row r="41" spans="1:12" s="21" customFormat="1" ht="30.75" hidden="1" thickBot="1">
      <c r="A41" s="194" t="s">
        <v>32</v>
      </c>
      <c r="B41" s="37">
        <v>50110000</v>
      </c>
      <c r="C41" s="100"/>
      <c r="D41" s="101"/>
      <c r="E41" s="100"/>
      <c r="F41" s="38"/>
      <c r="G41" s="38"/>
      <c r="H41" s="100"/>
      <c r="I41" s="38">
        <f t="shared" si="0"/>
        <v>0</v>
      </c>
      <c r="J41" s="38">
        <f t="shared" si="0"/>
        <v>0</v>
      </c>
      <c r="K41" s="100"/>
      <c r="L41" s="310" t="b">
        <f t="shared" si="1"/>
        <v>1</v>
      </c>
    </row>
    <row r="42" spans="1:12" s="42" customFormat="1" ht="15" thickBot="1">
      <c r="A42" s="229" t="s">
        <v>33</v>
      </c>
      <c r="B42" s="230">
        <v>900101</v>
      </c>
      <c r="C42" s="231">
        <f>C22+C12</f>
        <v>1495359900</v>
      </c>
      <c r="D42" s="231">
        <f>D22+D12</f>
        <v>354645409.73</v>
      </c>
      <c r="E42" s="232">
        <f>D42/C42*100</f>
        <v>23.716391601112218</v>
      </c>
      <c r="F42" s="231">
        <f>F39+F22+F12+F38</f>
        <v>172293423</v>
      </c>
      <c r="G42" s="231">
        <f>G39+G22+G12+G38</f>
        <v>52867214.769999996</v>
      </c>
      <c r="H42" s="232">
        <f>G42/F42*100</f>
        <v>30.68440678086708</v>
      </c>
      <c r="I42" s="231">
        <f t="shared" si="0"/>
        <v>1667653323</v>
      </c>
      <c r="J42" s="231">
        <f t="shared" si="0"/>
        <v>407512624.5</v>
      </c>
      <c r="K42" s="232">
        <f t="shared" si="2"/>
        <v>24.436291337033484</v>
      </c>
      <c r="L42" s="310" t="b">
        <f t="shared" si="1"/>
        <v>1</v>
      </c>
    </row>
    <row r="43" spans="1:12" s="46" customFormat="1" ht="14.25">
      <c r="A43" s="221" t="s">
        <v>34</v>
      </c>
      <c r="B43" s="33">
        <v>40000000</v>
      </c>
      <c r="C43" s="222">
        <f>SUM(C44:C86)</f>
        <v>2173349391</v>
      </c>
      <c r="D43" s="222">
        <f>SUM(D44:D86)</f>
        <v>461191683.37999994</v>
      </c>
      <c r="E43" s="224">
        <f>D43/C43*100</f>
        <v>21.22031944287599</v>
      </c>
      <c r="F43" s="223">
        <f>SUM(F45:F86)</f>
        <v>98731500</v>
      </c>
      <c r="G43" s="223">
        <f>SUM(G45:G86)</f>
        <v>0</v>
      </c>
      <c r="H43" s="224">
        <f>G43/F43*100</f>
        <v>0</v>
      </c>
      <c r="I43" s="222">
        <f>SUM(I45:I86)</f>
        <v>2271995200</v>
      </c>
      <c r="J43" s="222">
        <f>SUM(J45:J86)</f>
        <v>461152590.3899999</v>
      </c>
      <c r="K43" s="99">
        <f t="shared" si="2"/>
        <v>20.297251965585136</v>
      </c>
      <c r="L43" s="310" t="b">
        <f t="shared" si="1"/>
        <v>0</v>
      </c>
    </row>
    <row r="44" spans="1:12" s="284" customFormat="1" ht="30">
      <c r="A44" s="153" t="s">
        <v>181</v>
      </c>
      <c r="B44" s="272">
        <v>41010900</v>
      </c>
      <c r="C44" s="47">
        <v>85691</v>
      </c>
      <c r="D44" s="47">
        <v>39092.99</v>
      </c>
      <c r="E44" s="182">
        <f aca="true" t="shared" si="3" ref="E44:E58">D44/C44*100</f>
        <v>45.62088200627837</v>
      </c>
      <c r="F44" s="185"/>
      <c r="G44" s="185"/>
      <c r="H44" s="182"/>
      <c r="I44" s="47">
        <f t="shared" si="0"/>
        <v>85691</v>
      </c>
      <c r="J44" s="47">
        <f t="shared" si="0"/>
        <v>39092.99</v>
      </c>
      <c r="K44" s="83">
        <f t="shared" si="2"/>
        <v>45.62088200627837</v>
      </c>
      <c r="L44" s="312"/>
    </row>
    <row r="45" spans="1:14" s="284" customFormat="1" ht="30">
      <c r="A45" s="228" t="s">
        <v>129</v>
      </c>
      <c r="B45" s="272">
        <v>41020100</v>
      </c>
      <c r="C45" s="47">
        <v>134794700</v>
      </c>
      <c r="D45" s="185">
        <v>37008842.45</v>
      </c>
      <c r="E45" s="182">
        <f t="shared" si="3"/>
        <v>27.45571038772296</v>
      </c>
      <c r="F45" s="185"/>
      <c r="G45" s="185"/>
      <c r="H45" s="182"/>
      <c r="I45" s="47">
        <f t="shared" si="0"/>
        <v>134794700</v>
      </c>
      <c r="J45" s="47">
        <f t="shared" si="0"/>
        <v>37008842.45</v>
      </c>
      <c r="K45" s="83">
        <f t="shared" si="2"/>
        <v>27.45571038772296</v>
      </c>
      <c r="L45" s="310" t="b">
        <f t="shared" si="1"/>
        <v>1</v>
      </c>
      <c r="M45" s="305"/>
      <c r="N45" s="305"/>
    </row>
    <row r="46" spans="1:15" s="48" customFormat="1" ht="30">
      <c r="A46" s="228" t="s">
        <v>153</v>
      </c>
      <c r="B46" s="133">
        <v>41020600</v>
      </c>
      <c r="C46" s="47">
        <v>68788600</v>
      </c>
      <c r="D46" s="185"/>
      <c r="E46" s="182">
        <f>D46/C46*100</f>
        <v>0</v>
      </c>
      <c r="F46" s="182"/>
      <c r="G46" s="182"/>
      <c r="H46" s="224"/>
      <c r="I46" s="47">
        <f t="shared" si="0"/>
        <v>68788600</v>
      </c>
      <c r="J46" s="47">
        <f t="shared" si="0"/>
        <v>0</v>
      </c>
      <c r="K46" s="83">
        <f t="shared" si="2"/>
        <v>0</v>
      </c>
      <c r="L46" s="310" t="b">
        <f t="shared" si="1"/>
        <v>1</v>
      </c>
      <c r="O46" s="226"/>
    </row>
    <row r="47" spans="1:15" s="48" customFormat="1" ht="165" hidden="1">
      <c r="A47" s="228" t="s">
        <v>176</v>
      </c>
      <c r="B47" s="133">
        <v>41021000</v>
      </c>
      <c r="C47" s="47"/>
      <c r="D47" s="185"/>
      <c r="E47" s="182" t="e">
        <f t="shared" si="3"/>
        <v>#DIV/0!</v>
      </c>
      <c r="F47" s="182"/>
      <c r="G47" s="182"/>
      <c r="H47" s="224"/>
      <c r="I47" s="47">
        <f t="shared" si="0"/>
        <v>0</v>
      </c>
      <c r="J47" s="47">
        <f t="shared" si="0"/>
        <v>0</v>
      </c>
      <c r="K47" s="83" t="e">
        <f t="shared" si="2"/>
        <v>#DIV/0!</v>
      </c>
      <c r="L47" s="310" t="b">
        <f t="shared" si="1"/>
        <v>1</v>
      </c>
      <c r="O47" s="226"/>
    </row>
    <row r="48" spans="1:12" s="48" customFormat="1" ht="87" customHeight="1" hidden="1">
      <c r="A48" s="209" t="s">
        <v>109</v>
      </c>
      <c r="B48" s="133">
        <v>41021200</v>
      </c>
      <c r="C48" s="47"/>
      <c r="D48" s="47"/>
      <c r="E48" s="182" t="e">
        <f t="shared" si="3"/>
        <v>#DIV/0!</v>
      </c>
      <c r="F48" s="83"/>
      <c r="G48" s="83"/>
      <c r="H48" s="224"/>
      <c r="I48" s="47">
        <f t="shared" si="0"/>
        <v>0</v>
      </c>
      <c r="J48" s="47">
        <f t="shared" si="0"/>
        <v>0</v>
      </c>
      <c r="K48" s="83" t="e">
        <f t="shared" si="2"/>
        <v>#DIV/0!</v>
      </c>
      <c r="L48" s="310" t="b">
        <f t="shared" si="1"/>
        <v>1</v>
      </c>
    </row>
    <row r="49" spans="1:12" s="48" customFormat="1" ht="76.5" customHeight="1" hidden="1">
      <c r="A49" s="225" t="s">
        <v>114</v>
      </c>
      <c r="B49" s="133">
        <v>41021300</v>
      </c>
      <c r="C49" s="47"/>
      <c r="D49" s="47"/>
      <c r="E49" s="182" t="e">
        <f t="shared" si="3"/>
        <v>#DIV/0!</v>
      </c>
      <c r="F49" s="83"/>
      <c r="G49" s="83"/>
      <c r="H49" s="224"/>
      <c r="I49" s="47">
        <f t="shared" si="0"/>
        <v>0</v>
      </c>
      <c r="J49" s="47">
        <f t="shared" si="0"/>
        <v>0</v>
      </c>
      <c r="K49" s="83" t="e">
        <f t="shared" si="2"/>
        <v>#DIV/0!</v>
      </c>
      <c r="L49" s="310" t="b">
        <f t="shared" si="1"/>
        <v>1</v>
      </c>
    </row>
    <row r="50" spans="1:12" s="48" customFormat="1" ht="30" hidden="1">
      <c r="A50" s="153" t="s">
        <v>98</v>
      </c>
      <c r="B50" s="133">
        <v>41030400</v>
      </c>
      <c r="C50" s="47"/>
      <c r="D50" s="47"/>
      <c r="E50" s="182" t="e">
        <f t="shared" si="3"/>
        <v>#DIV/0!</v>
      </c>
      <c r="F50" s="83"/>
      <c r="G50" s="83"/>
      <c r="H50" s="224"/>
      <c r="I50" s="47">
        <f t="shared" si="0"/>
        <v>0</v>
      </c>
      <c r="J50" s="47">
        <f t="shared" si="0"/>
        <v>0</v>
      </c>
      <c r="K50" s="83" t="e">
        <f t="shared" si="2"/>
        <v>#DIV/0!</v>
      </c>
      <c r="L50" s="310" t="b">
        <f t="shared" si="1"/>
        <v>1</v>
      </c>
    </row>
    <row r="51" spans="1:12" s="48" customFormat="1" ht="90" hidden="1">
      <c r="A51" s="217" t="s">
        <v>130</v>
      </c>
      <c r="B51" s="134">
        <v>41027400</v>
      </c>
      <c r="C51" s="47"/>
      <c r="D51" s="47"/>
      <c r="E51" s="182" t="e">
        <f t="shared" si="3"/>
        <v>#DIV/0!</v>
      </c>
      <c r="F51" s="47"/>
      <c r="G51" s="47"/>
      <c r="H51" s="182"/>
      <c r="I51" s="47">
        <f t="shared" si="0"/>
        <v>0</v>
      </c>
      <c r="J51" s="47">
        <f t="shared" si="0"/>
        <v>0</v>
      </c>
      <c r="K51" s="83" t="e">
        <f t="shared" si="2"/>
        <v>#DIV/0!</v>
      </c>
      <c r="L51" s="310" t="b">
        <f t="shared" si="1"/>
        <v>1</v>
      </c>
    </row>
    <row r="52" spans="1:12" s="48" customFormat="1" ht="42" customHeight="1">
      <c r="A52" s="137" t="s">
        <v>79</v>
      </c>
      <c r="B52" s="134">
        <v>41030500</v>
      </c>
      <c r="C52" s="321">
        <v>2162500</v>
      </c>
      <c r="D52" s="47">
        <v>435250</v>
      </c>
      <c r="E52" s="182">
        <f t="shared" si="3"/>
        <v>20.127167630057805</v>
      </c>
      <c r="F52" s="47"/>
      <c r="G52" s="47"/>
      <c r="H52" s="182"/>
      <c r="I52" s="47">
        <f>C52+F52</f>
        <v>2162500</v>
      </c>
      <c r="J52" s="47">
        <f>D52+G52</f>
        <v>435250</v>
      </c>
      <c r="K52" s="83">
        <f t="shared" si="2"/>
        <v>20.127167630057805</v>
      </c>
      <c r="L52" s="310" t="b">
        <f t="shared" si="1"/>
        <v>1</v>
      </c>
    </row>
    <row r="53" spans="1:15" s="48" customFormat="1" ht="75">
      <c r="A53" s="209" t="s">
        <v>154</v>
      </c>
      <c r="B53" s="134">
        <v>41030600</v>
      </c>
      <c r="C53" s="47">
        <v>1038820700</v>
      </c>
      <c r="D53" s="47">
        <v>220611517.56</v>
      </c>
      <c r="E53" s="83">
        <f t="shared" si="3"/>
        <v>21.236727142614697</v>
      </c>
      <c r="F53" s="47"/>
      <c r="G53" s="47"/>
      <c r="H53" s="85"/>
      <c r="I53" s="47">
        <f t="shared" si="0"/>
        <v>1038820700</v>
      </c>
      <c r="J53" s="47">
        <f t="shared" si="0"/>
        <v>220611517.56</v>
      </c>
      <c r="K53" s="83">
        <f t="shared" si="2"/>
        <v>21.236727142614697</v>
      </c>
      <c r="L53" s="310" t="b">
        <f t="shared" si="1"/>
        <v>1</v>
      </c>
      <c r="O53" s="137"/>
    </row>
    <row r="54" spans="1:12" s="21" customFormat="1" ht="45" hidden="1">
      <c r="A54" s="142" t="s">
        <v>35</v>
      </c>
      <c r="B54" s="132">
        <v>41030500</v>
      </c>
      <c r="C54" s="28"/>
      <c r="D54" s="28"/>
      <c r="E54" s="83" t="e">
        <f t="shared" si="3"/>
        <v>#DIV/0!</v>
      </c>
      <c r="F54" s="28"/>
      <c r="G54" s="28"/>
      <c r="H54" s="85" t="e">
        <f>G54/F54*100</f>
        <v>#DIV/0!</v>
      </c>
      <c r="I54" s="47">
        <f t="shared" si="0"/>
        <v>0</v>
      </c>
      <c r="J54" s="47">
        <f t="shared" si="0"/>
        <v>0</v>
      </c>
      <c r="K54" s="83" t="e">
        <f t="shared" si="2"/>
        <v>#DIV/0!</v>
      </c>
      <c r="L54" s="310" t="b">
        <f t="shared" si="1"/>
        <v>1</v>
      </c>
    </row>
    <row r="55" spans="1:12" s="21" customFormat="1" ht="180">
      <c r="A55" s="298" t="s">
        <v>155</v>
      </c>
      <c r="B55" s="132">
        <v>41030700</v>
      </c>
      <c r="C55" s="28">
        <v>4898100</v>
      </c>
      <c r="D55" s="28"/>
      <c r="E55" s="83">
        <f t="shared" si="3"/>
        <v>0</v>
      </c>
      <c r="F55" s="85"/>
      <c r="G55" s="85"/>
      <c r="H55" s="85"/>
      <c r="I55" s="47">
        <f t="shared" si="0"/>
        <v>4898100</v>
      </c>
      <c r="J55" s="47">
        <f t="shared" si="0"/>
        <v>0</v>
      </c>
      <c r="K55" s="83">
        <f t="shared" si="2"/>
        <v>0</v>
      </c>
      <c r="L55" s="310" t="b">
        <f t="shared" si="1"/>
        <v>1</v>
      </c>
    </row>
    <row r="56" spans="1:15" s="21" customFormat="1" ht="15">
      <c r="A56" s="487" t="s">
        <v>152</v>
      </c>
      <c r="B56" s="496">
        <v>41030800</v>
      </c>
      <c r="C56" s="497">
        <v>543023600</v>
      </c>
      <c r="D56" s="497">
        <v>153339446.03</v>
      </c>
      <c r="E56" s="505">
        <f t="shared" si="3"/>
        <v>28.238081370680757</v>
      </c>
      <c r="F56" s="506"/>
      <c r="G56" s="506"/>
      <c r="H56" s="506"/>
      <c r="I56" s="507">
        <f t="shared" si="0"/>
        <v>543023600</v>
      </c>
      <c r="J56" s="507">
        <f t="shared" si="0"/>
        <v>153339446.03</v>
      </c>
      <c r="K56" s="505">
        <f t="shared" si="2"/>
        <v>28.238081370680757</v>
      </c>
      <c r="L56" s="310" t="b">
        <f t="shared" si="1"/>
        <v>1</v>
      </c>
      <c r="O56" s="137"/>
    </row>
    <row r="57" spans="1:15" s="21" customFormat="1" ht="73.5" customHeight="1">
      <c r="A57" s="488"/>
      <c r="B57" s="496"/>
      <c r="C57" s="497"/>
      <c r="D57" s="497"/>
      <c r="E57" s="505" t="e">
        <f t="shared" si="3"/>
        <v>#DIV/0!</v>
      </c>
      <c r="F57" s="506"/>
      <c r="G57" s="506"/>
      <c r="H57" s="506"/>
      <c r="I57" s="507"/>
      <c r="J57" s="507"/>
      <c r="K57" s="505"/>
      <c r="L57" s="310" t="b">
        <f t="shared" si="1"/>
        <v>1</v>
      </c>
      <c r="O57" s="220"/>
    </row>
    <row r="58" spans="1:12" s="21" customFormat="1" ht="180">
      <c r="A58" s="217" t="s">
        <v>156</v>
      </c>
      <c r="B58" s="132">
        <v>41030900</v>
      </c>
      <c r="C58" s="29">
        <v>100074800</v>
      </c>
      <c r="D58" s="29">
        <v>20768253.24</v>
      </c>
      <c r="E58" s="83">
        <f t="shared" si="3"/>
        <v>20.752730197812035</v>
      </c>
      <c r="F58" s="85"/>
      <c r="G58" s="85"/>
      <c r="H58" s="85"/>
      <c r="I58" s="47">
        <f t="shared" si="0"/>
        <v>100074800</v>
      </c>
      <c r="J58" s="47">
        <f t="shared" si="0"/>
        <v>20768253.24</v>
      </c>
      <c r="K58" s="83">
        <f t="shared" si="2"/>
        <v>20.752730197812035</v>
      </c>
      <c r="L58" s="310" t="b">
        <f t="shared" si="1"/>
        <v>1</v>
      </c>
    </row>
    <row r="59" spans="1:12" s="21" customFormat="1" ht="75">
      <c r="A59" s="286" t="s">
        <v>132</v>
      </c>
      <c r="B59" s="132">
        <v>41031000</v>
      </c>
      <c r="C59" s="29">
        <v>34085900</v>
      </c>
      <c r="D59" s="29">
        <v>152100.53</v>
      </c>
      <c r="E59" s="83">
        <f aca="true" t="shared" si="4" ref="E59:E84">D59/C59*100</f>
        <v>0.4462271203048768</v>
      </c>
      <c r="F59" s="85"/>
      <c r="G59" s="85"/>
      <c r="H59" s="85"/>
      <c r="I59" s="47">
        <f t="shared" si="0"/>
        <v>34085900</v>
      </c>
      <c r="J59" s="47">
        <f t="shared" si="0"/>
        <v>152100.53</v>
      </c>
      <c r="K59" s="83">
        <f t="shared" si="2"/>
        <v>0.4462271203048768</v>
      </c>
      <c r="L59" s="310" t="b">
        <f t="shared" si="1"/>
        <v>1</v>
      </c>
    </row>
    <row r="60" spans="1:15" s="21" customFormat="1" ht="60" hidden="1">
      <c r="A60" s="299" t="s">
        <v>157</v>
      </c>
      <c r="B60" s="134">
        <v>41031200</v>
      </c>
      <c r="C60" s="29"/>
      <c r="D60" s="29"/>
      <c r="E60" s="83" t="e">
        <f t="shared" si="4"/>
        <v>#DIV/0!</v>
      </c>
      <c r="F60" s="28"/>
      <c r="G60" s="28"/>
      <c r="H60" s="85"/>
      <c r="I60" s="47">
        <f t="shared" si="0"/>
        <v>0</v>
      </c>
      <c r="J60" s="47">
        <f t="shared" si="0"/>
        <v>0</v>
      </c>
      <c r="K60" s="83" t="e">
        <f t="shared" si="2"/>
        <v>#DIV/0!</v>
      </c>
      <c r="L60" s="310" t="b">
        <f t="shared" si="1"/>
        <v>1</v>
      </c>
      <c r="O60" s="135"/>
    </row>
    <row r="61" spans="1:15" s="21" customFormat="1" ht="75" hidden="1">
      <c r="A61" s="300" t="s">
        <v>158</v>
      </c>
      <c r="B61" s="134">
        <v>41031700</v>
      </c>
      <c r="C61" s="29"/>
      <c r="D61" s="29"/>
      <c r="E61" s="83" t="e">
        <f t="shared" si="4"/>
        <v>#DIV/0!</v>
      </c>
      <c r="F61" s="28"/>
      <c r="G61" s="28"/>
      <c r="H61" s="85"/>
      <c r="I61" s="47">
        <f t="shared" si="0"/>
        <v>0</v>
      </c>
      <c r="J61" s="47">
        <f t="shared" si="0"/>
        <v>0</v>
      </c>
      <c r="K61" s="83" t="e">
        <f t="shared" si="2"/>
        <v>#DIV/0!</v>
      </c>
      <c r="L61" s="310" t="b">
        <f t="shared" si="1"/>
        <v>1</v>
      </c>
      <c r="O61" s="135"/>
    </row>
    <row r="62" spans="1:15" s="21" customFormat="1" ht="45" hidden="1">
      <c r="A62" s="137" t="s">
        <v>108</v>
      </c>
      <c r="B62" s="134">
        <v>41032200</v>
      </c>
      <c r="C62" s="29"/>
      <c r="D62" s="29"/>
      <c r="E62" s="83" t="e">
        <f t="shared" si="4"/>
        <v>#DIV/0!</v>
      </c>
      <c r="F62" s="85"/>
      <c r="G62" s="85"/>
      <c r="H62" s="85"/>
      <c r="I62" s="47">
        <f t="shared" si="0"/>
        <v>0</v>
      </c>
      <c r="J62" s="47">
        <f t="shared" si="0"/>
        <v>0</v>
      </c>
      <c r="K62" s="83" t="e">
        <f t="shared" si="2"/>
        <v>#DIV/0!</v>
      </c>
      <c r="L62" s="310" t="b">
        <f t="shared" si="1"/>
        <v>1</v>
      </c>
      <c r="O62" s="135"/>
    </row>
    <row r="63" spans="1:15" s="21" customFormat="1" ht="120">
      <c r="A63" s="233" t="s">
        <v>115</v>
      </c>
      <c r="B63" s="134">
        <v>41032300</v>
      </c>
      <c r="C63" s="29">
        <v>45694300</v>
      </c>
      <c r="D63" s="29">
        <v>22847200</v>
      </c>
      <c r="E63" s="83">
        <f t="shared" si="4"/>
        <v>50.0001094228383</v>
      </c>
      <c r="F63" s="85"/>
      <c r="G63" s="85"/>
      <c r="H63" s="85"/>
      <c r="I63" s="47">
        <f t="shared" si="0"/>
        <v>45694300</v>
      </c>
      <c r="J63" s="47">
        <f t="shared" si="0"/>
        <v>22847200</v>
      </c>
      <c r="K63" s="83">
        <f t="shared" si="2"/>
        <v>50.0001094228383</v>
      </c>
      <c r="L63" s="310" t="b">
        <f t="shared" si="1"/>
        <v>1</v>
      </c>
      <c r="O63" s="135"/>
    </row>
    <row r="64" spans="1:15" s="21" customFormat="1" ht="60" hidden="1">
      <c r="A64" s="217" t="s">
        <v>133</v>
      </c>
      <c r="B64" s="134">
        <v>41032800</v>
      </c>
      <c r="C64" s="29"/>
      <c r="D64" s="29"/>
      <c r="E64" s="83"/>
      <c r="F64" s="28"/>
      <c r="G64" s="85"/>
      <c r="H64" s="85" t="e">
        <f>G64/F64*100</f>
        <v>#DIV/0!</v>
      </c>
      <c r="I64" s="47">
        <f t="shared" si="0"/>
        <v>0</v>
      </c>
      <c r="J64" s="47">
        <f t="shared" si="0"/>
        <v>0</v>
      </c>
      <c r="K64" s="83" t="e">
        <f t="shared" si="2"/>
        <v>#DIV/0!</v>
      </c>
      <c r="L64" s="310" t="b">
        <f t="shared" si="1"/>
        <v>1</v>
      </c>
      <c r="O64" s="135"/>
    </row>
    <row r="65" spans="1:15" s="21" customFormat="1" ht="105" hidden="1">
      <c r="A65" s="299" t="s">
        <v>159</v>
      </c>
      <c r="B65" s="134">
        <v>41033000</v>
      </c>
      <c r="C65" s="29"/>
      <c r="D65" s="29"/>
      <c r="E65" s="83" t="e">
        <f t="shared" si="4"/>
        <v>#DIV/0!</v>
      </c>
      <c r="F65" s="85"/>
      <c r="G65" s="85"/>
      <c r="H65" s="85"/>
      <c r="I65" s="47">
        <f t="shared" si="0"/>
        <v>0</v>
      </c>
      <c r="J65" s="47">
        <f t="shared" si="0"/>
        <v>0</v>
      </c>
      <c r="K65" s="83" t="e">
        <f t="shared" si="2"/>
        <v>#DIV/0!</v>
      </c>
      <c r="L65" s="310" t="b">
        <f t="shared" si="1"/>
        <v>1</v>
      </c>
      <c r="O65" s="135"/>
    </row>
    <row r="66" spans="1:15" s="21" customFormat="1" ht="60">
      <c r="A66" s="299" t="s">
        <v>161</v>
      </c>
      <c r="B66" s="313" t="s">
        <v>160</v>
      </c>
      <c r="C66" s="29">
        <v>11354500</v>
      </c>
      <c r="D66" s="29"/>
      <c r="E66" s="83">
        <f t="shared" si="4"/>
        <v>0</v>
      </c>
      <c r="F66" s="85"/>
      <c r="G66" s="85"/>
      <c r="H66" s="85"/>
      <c r="I66" s="47">
        <f t="shared" si="0"/>
        <v>11354500</v>
      </c>
      <c r="J66" s="47">
        <f t="shared" si="0"/>
        <v>0</v>
      </c>
      <c r="K66" s="83">
        <f t="shared" si="2"/>
        <v>0</v>
      </c>
      <c r="L66" s="310" t="b">
        <f t="shared" si="1"/>
        <v>1</v>
      </c>
      <c r="O66" s="135"/>
    </row>
    <row r="67" spans="1:15" s="21" customFormat="1" ht="90" hidden="1">
      <c r="A67" s="301" t="s">
        <v>163</v>
      </c>
      <c r="B67" s="313" t="s">
        <v>162</v>
      </c>
      <c r="C67" s="29"/>
      <c r="D67" s="29"/>
      <c r="E67" s="83" t="e">
        <f t="shared" si="4"/>
        <v>#DIV/0!</v>
      </c>
      <c r="F67" s="85"/>
      <c r="G67" s="85"/>
      <c r="H67" s="85"/>
      <c r="I67" s="47">
        <f t="shared" si="0"/>
        <v>0</v>
      </c>
      <c r="J67" s="47">
        <f t="shared" si="0"/>
        <v>0</v>
      </c>
      <c r="K67" s="83" t="e">
        <f t="shared" si="2"/>
        <v>#DIV/0!</v>
      </c>
      <c r="L67" s="310" t="b">
        <f t="shared" si="1"/>
        <v>1</v>
      </c>
      <c r="O67" s="135"/>
    </row>
    <row r="68" spans="1:15" s="21" customFormat="1" ht="45">
      <c r="A68" s="302" t="s">
        <v>165</v>
      </c>
      <c r="B68" s="313" t="s">
        <v>164</v>
      </c>
      <c r="C68" s="29">
        <v>119916300</v>
      </c>
      <c r="D68" s="29"/>
      <c r="E68" s="83">
        <f t="shared" si="4"/>
        <v>0</v>
      </c>
      <c r="F68" s="85"/>
      <c r="G68" s="85"/>
      <c r="H68" s="85"/>
      <c r="I68" s="47">
        <f t="shared" si="0"/>
        <v>119916300</v>
      </c>
      <c r="J68" s="47">
        <f t="shared" si="0"/>
        <v>0</v>
      </c>
      <c r="K68" s="83">
        <f t="shared" si="2"/>
        <v>0</v>
      </c>
      <c r="L68" s="310" t="b">
        <f t="shared" si="1"/>
        <v>1</v>
      </c>
      <c r="O68" s="135"/>
    </row>
    <row r="69" spans="1:15" s="21" customFormat="1" ht="50.25" customHeight="1">
      <c r="A69" s="299" t="s">
        <v>166</v>
      </c>
      <c r="B69" s="134">
        <v>41034000</v>
      </c>
      <c r="C69" s="29">
        <v>54700000</v>
      </c>
      <c r="D69" s="29">
        <v>4548400</v>
      </c>
      <c r="E69" s="83">
        <f t="shared" si="4"/>
        <v>8.315173674588666</v>
      </c>
      <c r="F69" s="28">
        <v>12500000</v>
      </c>
      <c r="G69" s="85"/>
      <c r="H69" s="85">
        <f aca="true" t="shared" si="5" ref="H69:H76">G69/F69*100</f>
        <v>0</v>
      </c>
      <c r="I69" s="47">
        <f t="shared" si="0"/>
        <v>67200000</v>
      </c>
      <c r="J69" s="47">
        <f t="shared" si="0"/>
        <v>4548400</v>
      </c>
      <c r="K69" s="83">
        <f t="shared" si="2"/>
        <v>6.768452380952381</v>
      </c>
      <c r="L69" s="310" t="b">
        <f t="shared" si="1"/>
        <v>1</v>
      </c>
      <c r="O69" s="137"/>
    </row>
    <row r="70" spans="1:15" s="21" customFormat="1" ht="75" hidden="1">
      <c r="A70" s="217" t="s">
        <v>134</v>
      </c>
      <c r="B70" s="134">
        <v>41034100</v>
      </c>
      <c r="C70" s="29"/>
      <c r="D70" s="29"/>
      <c r="E70" s="83" t="e">
        <f t="shared" si="4"/>
        <v>#DIV/0!</v>
      </c>
      <c r="F70" s="85"/>
      <c r="G70" s="85"/>
      <c r="H70" s="85" t="e">
        <f t="shared" si="5"/>
        <v>#DIV/0!</v>
      </c>
      <c r="I70" s="47">
        <f t="shared" si="0"/>
        <v>0</v>
      </c>
      <c r="J70" s="47">
        <f t="shared" si="0"/>
        <v>0</v>
      </c>
      <c r="K70" s="83" t="e">
        <f t="shared" si="2"/>
        <v>#DIV/0!</v>
      </c>
      <c r="L70" s="310" t="b">
        <f t="shared" si="1"/>
        <v>1</v>
      </c>
      <c r="O70" s="137"/>
    </row>
    <row r="71" spans="1:15" s="21" customFormat="1" ht="165">
      <c r="A71" s="217" t="s">
        <v>135</v>
      </c>
      <c r="B71" s="134">
        <v>41034300</v>
      </c>
      <c r="C71" s="29"/>
      <c r="D71" s="29"/>
      <c r="E71" s="83"/>
      <c r="F71" s="28">
        <v>8316000</v>
      </c>
      <c r="G71" s="85"/>
      <c r="H71" s="85">
        <f t="shared" si="5"/>
        <v>0</v>
      </c>
      <c r="I71" s="47">
        <f t="shared" si="0"/>
        <v>8316000</v>
      </c>
      <c r="J71" s="47">
        <f t="shared" si="0"/>
        <v>0</v>
      </c>
      <c r="K71" s="83">
        <f t="shared" si="2"/>
        <v>0</v>
      </c>
      <c r="L71" s="310" t="b">
        <f t="shared" si="1"/>
        <v>1</v>
      </c>
      <c r="O71" s="137"/>
    </row>
    <row r="72" spans="1:15" s="21" customFormat="1" ht="102">
      <c r="A72" s="317" t="s">
        <v>168</v>
      </c>
      <c r="B72" s="134">
        <v>41034900</v>
      </c>
      <c r="C72" s="29"/>
      <c r="D72" s="29"/>
      <c r="E72" s="83"/>
      <c r="F72" s="28">
        <v>58776600</v>
      </c>
      <c r="G72" s="28"/>
      <c r="H72" s="85">
        <f t="shared" si="5"/>
        <v>0</v>
      </c>
      <c r="I72" s="47">
        <f t="shared" si="0"/>
        <v>58776600</v>
      </c>
      <c r="J72" s="47">
        <f t="shared" si="0"/>
        <v>0</v>
      </c>
      <c r="K72" s="83">
        <f t="shared" si="2"/>
        <v>0</v>
      </c>
      <c r="L72" s="310" t="b">
        <f t="shared" si="1"/>
        <v>1</v>
      </c>
      <c r="O72" s="137"/>
    </row>
    <row r="73" spans="1:15" s="21" customFormat="1" ht="45" hidden="1">
      <c r="A73" s="137" t="s">
        <v>93</v>
      </c>
      <c r="B73" s="134">
        <v>41034500</v>
      </c>
      <c r="C73" s="29"/>
      <c r="D73" s="29"/>
      <c r="E73" s="83" t="e">
        <f t="shared" si="4"/>
        <v>#DIV/0!</v>
      </c>
      <c r="F73" s="85"/>
      <c r="G73" s="85"/>
      <c r="H73" s="85" t="e">
        <f t="shared" si="5"/>
        <v>#DIV/0!</v>
      </c>
      <c r="I73" s="47">
        <f t="shared" si="0"/>
        <v>0</v>
      </c>
      <c r="J73" s="47">
        <f t="shared" si="0"/>
        <v>0</v>
      </c>
      <c r="K73" s="83" t="e">
        <f t="shared" si="2"/>
        <v>#DIV/0!</v>
      </c>
      <c r="L73" s="310" t="b">
        <f t="shared" si="1"/>
        <v>1</v>
      </c>
      <c r="O73" s="137"/>
    </row>
    <row r="74" spans="1:15" s="52" customFormat="1" ht="63" customHeight="1" hidden="1">
      <c r="A74" s="137" t="s">
        <v>84</v>
      </c>
      <c r="B74" s="134">
        <v>41034700</v>
      </c>
      <c r="C74" s="47"/>
      <c r="D74" s="47"/>
      <c r="E74" s="83" t="e">
        <f t="shared" si="4"/>
        <v>#DIV/0!</v>
      </c>
      <c r="F74" s="47"/>
      <c r="G74" s="47"/>
      <c r="H74" s="85" t="e">
        <f t="shared" si="5"/>
        <v>#DIV/0!</v>
      </c>
      <c r="I74" s="47">
        <f t="shared" si="0"/>
        <v>0</v>
      </c>
      <c r="J74" s="47">
        <f t="shared" si="0"/>
        <v>0</v>
      </c>
      <c r="K74" s="83" t="e">
        <f t="shared" si="2"/>
        <v>#DIV/0!</v>
      </c>
      <c r="L74" s="310" t="b">
        <f t="shared" si="1"/>
        <v>1</v>
      </c>
      <c r="O74" s="137"/>
    </row>
    <row r="75" spans="1:15" s="52" customFormat="1" ht="105.75" customHeight="1" hidden="1">
      <c r="A75" s="137" t="s">
        <v>102</v>
      </c>
      <c r="B75" s="134">
        <v>41034800</v>
      </c>
      <c r="C75" s="47"/>
      <c r="D75" s="47"/>
      <c r="E75" s="83" t="e">
        <f t="shared" si="4"/>
        <v>#DIV/0!</v>
      </c>
      <c r="F75" s="47"/>
      <c r="G75" s="47"/>
      <c r="H75" s="85" t="e">
        <f t="shared" si="5"/>
        <v>#DIV/0!</v>
      </c>
      <c r="I75" s="47">
        <f t="shared" si="0"/>
        <v>0</v>
      </c>
      <c r="J75" s="47">
        <f t="shared" si="0"/>
        <v>0</v>
      </c>
      <c r="K75" s="83" t="e">
        <f t="shared" si="2"/>
        <v>#DIV/0!</v>
      </c>
      <c r="L75" s="310" t="b">
        <f t="shared" si="1"/>
        <v>1</v>
      </c>
      <c r="O75" s="274"/>
    </row>
    <row r="76" spans="1:15" s="52" customFormat="1" ht="15" hidden="1">
      <c r="A76" s="137" t="s">
        <v>103</v>
      </c>
      <c r="B76" s="134">
        <v>41035000</v>
      </c>
      <c r="C76" s="47"/>
      <c r="D76" s="47"/>
      <c r="E76" s="83" t="e">
        <f t="shared" si="4"/>
        <v>#DIV/0!</v>
      </c>
      <c r="F76" s="47"/>
      <c r="G76" s="47"/>
      <c r="H76" s="85" t="e">
        <f t="shared" si="5"/>
        <v>#DIV/0!</v>
      </c>
      <c r="I76" s="47">
        <f t="shared" si="0"/>
        <v>0</v>
      </c>
      <c r="J76" s="47">
        <f t="shared" si="0"/>
        <v>0</v>
      </c>
      <c r="K76" s="83" t="e">
        <f t="shared" si="2"/>
        <v>#DIV/0!</v>
      </c>
      <c r="L76" s="310" t="b">
        <f t="shared" si="1"/>
        <v>1</v>
      </c>
      <c r="O76" s="274"/>
    </row>
    <row r="77" spans="1:15" s="52" customFormat="1" ht="90">
      <c r="A77" s="137" t="s">
        <v>182</v>
      </c>
      <c r="B77" s="134">
        <v>41035200</v>
      </c>
      <c r="C77" s="47">
        <v>765000</v>
      </c>
      <c r="D77" s="47"/>
      <c r="E77" s="83">
        <f t="shared" si="4"/>
        <v>0</v>
      </c>
      <c r="F77" s="47"/>
      <c r="G77" s="47"/>
      <c r="H77" s="85"/>
      <c r="I77" s="47">
        <f t="shared" si="0"/>
        <v>765000</v>
      </c>
      <c r="J77" s="47">
        <f>D77+G77</f>
        <v>0</v>
      </c>
      <c r="K77" s="83">
        <f>J77/I77*100</f>
        <v>0</v>
      </c>
      <c r="L77" s="310"/>
      <c r="O77" s="274"/>
    </row>
    <row r="78" spans="1:15" s="52" customFormat="1" ht="135">
      <c r="A78" s="299" t="s">
        <v>178</v>
      </c>
      <c r="B78" s="134">
        <v>41035800</v>
      </c>
      <c r="C78" s="47">
        <v>3787100</v>
      </c>
      <c r="D78" s="47">
        <v>1289780.58</v>
      </c>
      <c r="E78" s="83">
        <f t="shared" si="4"/>
        <v>34.057209474267914</v>
      </c>
      <c r="F78" s="47"/>
      <c r="G78" s="47"/>
      <c r="H78" s="85"/>
      <c r="I78" s="47">
        <f t="shared" si="0"/>
        <v>3787100</v>
      </c>
      <c r="J78" s="47">
        <f t="shared" si="0"/>
        <v>1289780.58</v>
      </c>
      <c r="K78" s="83">
        <f t="shared" si="2"/>
        <v>34.057209474267914</v>
      </c>
      <c r="L78" s="310" t="b">
        <f t="shared" si="1"/>
        <v>1</v>
      </c>
      <c r="O78" s="274"/>
    </row>
    <row r="79" spans="1:15" s="52" customFormat="1" ht="90" hidden="1">
      <c r="A79" s="217" t="s">
        <v>136</v>
      </c>
      <c r="B79" s="134">
        <v>41036000</v>
      </c>
      <c r="C79" s="47"/>
      <c r="D79" s="47"/>
      <c r="E79" s="83" t="e">
        <f t="shared" si="4"/>
        <v>#DIV/0!</v>
      </c>
      <c r="F79" s="47"/>
      <c r="G79" s="47"/>
      <c r="H79" s="85" t="e">
        <f>G79/F79*100</f>
        <v>#DIV/0!</v>
      </c>
      <c r="I79" s="47">
        <f t="shared" si="0"/>
        <v>0</v>
      </c>
      <c r="J79" s="47">
        <f t="shared" si="0"/>
        <v>0</v>
      </c>
      <c r="K79" s="83" t="e">
        <f t="shared" si="2"/>
        <v>#DIV/0!</v>
      </c>
      <c r="L79" s="310" t="b">
        <f t="shared" si="1"/>
        <v>1</v>
      </c>
      <c r="O79" s="274"/>
    </row>
    <row r="80" spans="1:15" s="52" customFormat="1" ht="60">
      <c r="A80" s="217" t="s">
        <v>137</v>
      </c>
      <c r="B80" s="134">
        <v>41036200</v>
      </c>
      <c r="C80" s="47">
        <v>2820000</v>
      </c>
      <c r="D80" s="47"/>
      <c r="E80" s="83">
        <f t="shared" si="4"/>
        <v>0</v>
      </c>
      <c r="F80" s="47"/>
      <c r="G80" s="47"/>
      <c r="H80" s="85"/>
      <c r="I80" s="47">
        <f t="shared" si="0"/>
        <v>2820000</v>
      </c>
      <c r="J80" s="47">
        <f t="shared" si="0"/>
        <v>0</v>
      </c>
      <c r="K80" s="83">
        <f t="shared" si="2"/>
        <v>0</v>
      </c>
      <c r="L80" s="310" t="b">
        <f aca="true" t="shared" si="6" ref="L80:L93">D80+G80=J80</f>
        <v>1</v>
      </c>
      <c r="O80" s="274"/>
    </row>
    <row r="81" spans="1:15" s="52" customFormat="1" ht="75" hidden="1">
      <c r="A81" s="217" t="s">
        <v>183</v>
      </c>
      <c r="B81" s="134">
        <v>41036300</v>
      </c>
      <c r="C81" s="47"/>
      <c r="D81" s="47"/>
      <c r="E81" s="83" t="e">
        <f t="shared" si="4"/>
        <v>#DIV/0!</v>
      </c>
      <c r="F81" s="47"/>
      <c r="G81" s="47"/>
      <c r="H81" s="85"/>
      <c r="I81" s="47">
        <f aca="true" t="shared" si="7" ref="I81:J87">C81+F81</f>
        <v>0</v>
      </c>
      <c r="J81" s="47">
        <f t="shared" si="7"/>
        <v>0</v>
      </c>
      <c r="K81" s="83" t="e">
        <f aca="true" t="shared" si="8" ref="K81:K87">J81/I81*100</f>
        <v>#DIV/0!</v>
      </c>
      <c r="L81" s="310" t="b">
        <f t="shared" si="6"/>
        <v>1</v>
      </c>
      <c r="O81" s="274"/>
    </row>
    <row r="82" spans="1:15" s="52" customFormat="1" ht="127.5" hidden="1">
      <c r="A82" s="314" t="s">
        <v>184</v>
      </c>
      <c r="B82" s="134">
        <v>41036600</v>
      </c>
      <c r="C82" s="47"/>
      <c r="D82" s="47"/>
      <c r="E82" s="83"/>
      <c r="F82" s="47"/>
      <c r="G82" s="47"/>
      <c r="H82" s="85" t="e">
        <f>G82/F82*100</f>
        <v>#DIV/0!</v>
      </c>
      <c r="I82" s="47">
        <f t="shared" si="7"/>
        <v>0</v>
      </c>
      <c r="J82" s="47">
        <f t="shared" si="7"/>
        <v>0</v>
      </c>
      <c r="K82" s="83" t="e">
        <f t="shared" si="8"/>
        <v>#DIV/0!</v>
      </c>
      <c r="L82" s="310" t="b">
        <f t="shared" si="6"/>
        <v>1</v>
      </c>
      <c r="O82" s="274"/>
    </row>
    <row r="83" spans="1:15" s="52" customFormat="1" ht="75">
      <c r="A83" s="217" t="s">
        <v>138</v>
      </c>
      <c r="B83" s="134">
        <v>41037000</v>
      </c>
      <c r="C83" s="321">
        <v>177600</v>
      </c>
      <c r="D83" s="262">
        <v>151800</v>
      </c>
      <c r="E83" s="255">
        <f t="shared" si="4"/>
        <v>85.47297297297297</v>
      </c>
      <c r="F83" s="262"/>
      <c r="G83" s="262"/>
      <c r="H83" s="307"/>
      <c r="I83" s="262">
        <f t="shared" si="7"/>
        <v>177600</v>
      </c>
      <c r="J83" s="262">
        <f t="shared" si="7"/>
        <v>151800</v>
      </c>
      <c r="K83" s="255">
        <f t="shared" si="8"/>
        <v>85.47297297297297</v>
      </c>
      <c r="L83" s="310" t="b">
        <f t="shared" si="6"/>
        <v>1</v>
      </c>
      <c r="O83" s="274"/>
    </row>
    <row r="84" spans="1:15" s="52" customFormat="1" ht="60">
      <c r="A84" s="217" t="s">
        <v>139</v>
      </c>
      <c r="B84" s="134">
        <v>41037100</v>
      </c>
      <c r="C84" s="47">
        <v>7400000</v>
      </c>
      <c r="D84" s="47"/>
      <c r="E84" s="83">
        <f t="shared" si="4"/>
        <v>0</v>
      </c>
      <c r="F84" s="47">
        <v>14700000</v>
      </c>
      <c r="G84" s="47"/>
      <c r="H84" s="85">
        <f>G84/F84*100</f>
        <v>0</v>
      </c>
      <c r="I84" s="47">
        <f t="shared" si="7"/>
        <v>22100000</v>
      </c>
      <c r="J84" s="47">
        <f t="shared" si="7"/>
        <v>0</v>
      </c>
      <c r="K84" s="83">
        <f t="shared" si="8"/>
        <v>0</v>
      </c>
      <c r="L84" s="310" t="b">
        <f t="shared" si="6"/>
        <v>1</v>
      </c>
      <c r="O84" s="274"/>
    </row>
    <row r="85" spans="1:15" s="52" customFormat="1" ht="90">
      <c r="A85" s="217" t="s">
        <v>140</v>
      </c>
      <c r="B85" s="134">
        <v>41037900</v>
      </c>
      <c r="C85" s="47"/>
      <c r="D85" s="47"/>
      <c r="E85" s="83"/>
      <c r="F85" s="47">
        <v>4438900</v>
      </c>
      <c r="G85" s="47"/>
      <c r="H85" s="85">
        <f>G85/F85*100</f>
        <v>0</v>
      </c>
      <c r="I85" s="47">
        <f t="shared" si="7"/>
        <v>4438900</v>
      </c>
      <c r="J85" s="47">
        <f t="shared" si="7"/>
        <v>0</v>
      </c>
      <c r="K85" s="83">
        <f t="shared" si="8"/>
        <v>0</v>
      </c>
      <c r="L85" s="310" t="b">
        <f t="shared" si="6"/>
        <v>1</v>
      </c>
      <c r="O85" s="274"/>
    </row>
    <row r="86" spans="1:15" s="52" customFormat="1" ht="75" hidden="1">
      <c r="A86" s="217" t="s">
        <v>141</v>
      </c>
      <c r="B86" s="287">
        <v>41038000</v>
      </c>
      <c r="C86" s="47"/>
      <c r="D86" s="47"/>
      <c r="E86" s="83" t="e">
        <f>D86/C86*100</f>
        <v>#DIV/0!</v>
      </c>
      <c r="F86" s="47"/>
      <c r="G86" s="47"/>
      <c r="H86" s="85"/>
      <c r="I86" s="47">
        <f t="shared" si="7"/>
        <v>0</v>
      </c>
      <c r="J86" s="47">
        <f t="shared" si="7"/>
        <v>0</v>
      </c>
      <c r="K86" s="83" t="e">
        <f t="shared" si="8"/>
        <v>#DIV/0!</v>
      </c>
      <c r="L86" s="310" t="b">
        <f t="shared" si="6"/>
        <v>1</v>
      </c>
      <c r="O86" s="274"/>
    </row>
    <row r="87" spans="1:15" s="52" customFormat="1" ht="45" customHeight="1" thickBot="1">
      <c r="A87" s="214" t="s">
        <v>85</v>
      </c>
      <c r="B87" s="215">
        <v>43010000</v>
      </c>
      <c r="C87" s="32"/>
      <c r="D87" s="32"/>
      <c r="E87" s="88"/>
      <c r="F87" s="32">
        <v>178278600</v>
      </c>
      <c r="G87" s="32"/>
      <c r="H87" s="88">
        <f>G87/F87*100</f>
        <v>0</v>
      </c>
      <c r="I87" s="32">
        <f t="shared" si="7"/>
        <v>178278600</v>
      </c>
      <c r="J87" s="32">
        <f t="shared" si="7"/>
        <v>0</v>
      </c>
      <c r="K87" s="88">
        <f t="shared" si="8"/>
        <v>0</v>
      </c>
      <c r="L87" s="310" t="b">
        <f t="shared" si="6"/>
        <v>1</v>
      </c>
      <c r="O87" s="164"/>
    </row>
    <row r="88" spans="1:13" s="42" customFormat="1" ht="24" customHeight="1" thickBot="1">
      <c r="A88" s="210" t="s">
        <v>36</v>
      </c>
      <c r="B88" s="211">
        <v>900104</v>
      </c>
      <c r="C88" s="212">
        <f>C43+C42</f>
        <v>3668709291</v>
      </c>
      <c r="D88" s="212">
        <f>D43+D42</f>
        <v>815837093.1099999</v>
      </c>
      <c r="E88" s="213">
        <f>D88/C88*100</f>
        <v>22.237714367595007</v>
      </c>
      <c r="F88" s="212">
        <f>F43+F42+F87</f>
        <v>449303523</v>
      </c>
      <c r="G88" s="212">
        <f>G43+G42+G87</f>
        <v>52867214.769999996</v>
      </c>
      <c r="H88" s="213">
        <f>G88/F88*100</f>
        <v>11.766481245685668</v>
      </c>
      <c r="I88" s="212">
        <f t="shared" si="0"/>
        <v>4118012814</v>
      </c>
      <c r="J88" s="212">
        <f>D88+G88</f>
        <v>868704307.8799999</v>
      </c>
      <c r="K88" s="213">
        <f t="shared" si="2"/>
        <v>21.09523080954648</v>
      </c>
      <c r="L88" s="310" t="b">
        <f t="shared" si="6"/>
        <v>1</v>
      </c>
      <c r="M88" s="319"/>
    </row>
    <row r="89" spans="1:12" s="69" customFormat="1" ht="14.25" hidden="1">
      <c r="A89" s="195"/>
      <c r="B89" s="82"/>
      <c r="C89" s="107"/>
      <c r="D89" s="107"/>
      <c r="E89" s="107"/>
      <c r="F89" s="107"/>
      <c r="G89" s="107"/>
      <c r="H89" s="107"/>
      <c r="I89" s="107"/>
      <c r="J89" s="107"/>
      <c r="K89" s="203"/>
      <c r="L89" s="310" t="b">
        <f t="shared" si="6"/>
        <v>1</v>
      </c>
    </row>
    <row r="90" spans="1:12" s="52" customFormat="1" ht="18.75" customHeight="1" hidden="1">
      <c r="A90" s="498"/>
      <c r="B90" s="275"/>
      <c r="C90" s="500" t="s">
        <v>1</v>
      </c>
      <c r="D90" s="500"/>
      <c r="E90" s="500"/>
      <c r="F90" s="501" t="s">
        <v>66</v>
      </c>
      <c r="G90" s="502"/>
      <c r="H90" s="503"/>
      <c r="I90" s="504" t="s">
        <v>2</v>
      </c>
      <c r="J90" s="504"/>
      <c r="K90" s="504"/>
      <c r="L90" s="310" t="b">
        <f t="shared" si="6"/>
        <v>1</v>
      </c>
    </row>
    <row r="91" spans="1:12" s="52" customFormat="1" ht="15" hidden="1">
      <c r="A91" s="499"/>
      <c r="B91" s="275" t="s">
        <v>3</v>
      </c>
      <c r="C91" s="276" t="s">
        <v>4</v>
      </c>
      <c r="D91" s="277" t="s">
        <v>5</v>
      </c>
      <c r="E91" s="277" t="s">
        <v>6</v>
      </c>
      <c r="F91" s="277" t="s">
        <v>4</v>
      </c>
      <c r="G91" s="277" t="s">
        <v>5</v>
      </c>
      <c r="H91" s="277" t="s">
        <v>6</v>
      </c>
      <c r="I91" s="277" t="s">
        <v>4</v>
      </c>
      <c r="J91" s="277" t="s">
        <v>5</v>
      </c>
      <c r="K91" s="278" t="s">
        <v>6</v>
      </c>
      <c r="L91" s="310" t="e">
        <f t="shared" si="6"/>
        <v>#VALUE!</v>
      </c>
    </row>
    <row r="92" spans="1:12" s="21" customFormat="1" ht="15" customHeight="1" hidden="1">
      <c r="A92" s="499"/>
      <c r="B92" s="16" t="s">
        <v>7</v>
      </c>
      <c r="C92" s="92" t="s">
        <v>8</v>
      </c>
      <c r="D92" s="93"/>
      <c r="E92" s="93" t="s">
        <v>9</v>
      </c>
      <c r="F92" s="93" t="s">
        <v>10</v>
      </c>
      <c r="G92" s="93"/>
      <c r="H92" s="93" t="s">
        <v>9</v>
      </c>
      <c r="I92" s="93" t="s">
        <v>8</v>
      </c>
      <c r="J92" s="93"/>
      <c r="K92" s="204" t="s">
        <v>9</v>
      </c>
      <c r="L92" s="310" t="b">
        <f t="shared" si="6"/>
        <v>1</v>
      </c>
    </row>
    <row r="93" spans="1:12" s="21" customFormat="1" ht="13.5" customHeight="1" hidden="1">
      <c r="A93" s="499"/>
      <c r="B93" s="22" t="s">
        <v>72</v>
      </c>
      <c r="C93" s="95" t="s">
        <v>10</v>
      </c>
      <c r="D93" s="96"/>
      <c r="E93" s="96"/>
      <c r="F93" s="96"/>
      <c r="G93" s="96"/>
      <c r="H93" s="96"/>
      <c r="I93" s="96" t="s">
        <v>10</v>
      </c>
      <c r="J93" s="96"/>
      <c r="K93" s="205"/>
      <c r="L93" s="310" t="b">
        <f t="shared" si="6"/>
        <v>1</v>
      </c>
    </row>
    <row r="94" spans="1:11" s="35" customFormat="1" ht="14.25">
      <c r="A94" s="196" t="s">
        <v>37</v>
      </c>
      <c r="B94" s="68"/>
      <c r="C94" s="109"/>
      <c r="D94" s="109"/>
      <c r="E94" s="109"/>
      <c r="F94" s="109"/>
      <c r="G94" s="109"/>
      <c r="H94" s="109"/>
      <c r="I94" s="109"/>
      <c r="J94" s="109"/>
      <c r="K94" s="206"/>
    </row>
    <row r="95" spans="1:16" s="21" customFormat="1" ht="15">
      <c r="A95" s="142" t="s">
        <v>38</v>
      </c>
      <c r="B95" s="71" t="s">
        <v>71</v>
      </c>
      <c r="C95" s="114">
        <v>28000000</v>
      </c>
      <c r="D95" s="29">
        <v>1767223.16</v>
      </c>
      <c r="E95" s="85">
        <f aca="true" t="shared" si="9" ref="E95:E105">D95/C95*100</f>
        <v>6.311511285714285</v>
      </c>
      <c r="F95" s="28">
        <v>150000</v>
      </c>
      <c r="G95" s="28"/>
      <c r="H95" s="85"/>
      <c r="I95" s="28">
        <f>C95+F95</f>
        <v>28150000</v>
      </c>
      <c r="J95" s="28">
        <f>D95+G95</f>
        <v>1767223.16</v>
      </c>
      <c r="K95" s="85">
        <f aca="true" t="shared" si="10" ref="K95:K104">J95/I95*100</f>
        <v>6.277879786856127</v>
      </c>
      <c r="L95" s="227">
        <f>D97+D98+D99+D101+D103</f>
        <v>224862921.6</v>
      </c>
      <c r="M95" s="21">
        <f>L95/D123</f>
        <v>0.9889078597984187</v>
      </c>
      <c r="O95" s="227" t="s">
        <v>175</v>
      </c>
      <c r="P95" s="227" t="s">
        <v>174</v>
      </c>
    </row>
    <row r="96" spans="1:11" s="21" customFormat="1" ht="15" hidden="1">
      <c r="A96" s="142" t="s">
        <v>39</v>
      </c>
      <c r="B96" s="71" t="s">
        <v>67</v>
      </c>
      <c r="C96" s="114"/>
      <c r="D96" s="29"/>
      <c r="E96" s="85" t="e">
        <f t="shared" si="9"/>
        <v>#DIV/0!</v>
      </c>
      <c r="F96" s="28"/>
      <c r="G96" s="28"/>
      <c r="H96" s="85"/>
      <c r="I96" s="28">
        <f aca="true" t="shared" si="11" ref="I96:J155">C96+F96</f>
        <v>0</v>
      </c>
      <c r="J96" s="28">
        <f t="shared" si="11"/>
        <v>0</v>
      </c>
      <c r="K96" s="85" t="e">
        <f t="shared" si="10"/>
        <v>#DIV/0!</v>
      </c>
    </row>
    <row r="97" spans="1:17" s="21" customFormat="1" ht="15">
      <c r="A97" s="142" t="s">
        <v>40</v>
      </c>
      <c r="B97" s="71" t="s">
        <v>68</v>
      </c>
      <c r="C97" s="114">
        <v>375951100</v>
      </c>
      <c r="D97" s="29">
        <v>55227753.97</v>
      </c>
      <c r="E97" s="85">
        <f t="shared" si="9"/>
        <v>14.690142938802413</v>
      </c>
      <c r="F97" s="28">
        <v>7811800</v>
      </c>
      <c r="G97" s="28">
        <v>2967389.96</v>
      </c>
      <c r="H97" s="85">
        <f>G97/F97*100</f>
        <v>37.98599503315497</v>
      </c>
      <c r="I97" s="28">
        <f t="shared" si="11"/>
        <v>383762900</v>
      </c>
      <c r="J97" s="28">
        <f t="shared" si="11"/>
        <v>58195143.93</v>
      </c>
      <c r="K97" s="85">
        <f t="shared" si="10"/>
        <v>15.1643485938844</v>
      </c>
      <c r="L97" s="21">
        <f>D97/D123</f>
        <v>0.2428820171477587</v>
      </c>
      <c r="M97" s="21">
        <v>90215681</v>
      </c>
      <c r="N97" s="21">
        <f>M97/D97</f>
        <v>1.6335207303379677</v>
      </c>
      <c r="O97" s="21">
        <f>63606306+22744081</f>
        <v>86350387</v>
      </c>
      <c r="P97" s="21">
        <f>52881139+19304693</f>
        <v>72185832</v>
      </c>
      <c r="Q97" s="21">
        <f>O97-P97</f>
        <v>14164555</v>
      </c>
    </row>
    <row r="98" spans="1:17" s="21" customFormat="1" ht="15">
      <c r="A98" s="142" t="s">
        <v>41</v>
      </c>
      <c r="B98" s="71" t="s">
        <v>69</v>
      </c>
      <c r="C98" s="29">
        <v>747678000</v>
      </c>
      <c r="D98" s="29">
        <v>124422390.62</v>
      </c>
      <c r="E98" s="85">
        <f t="shared" si="9"/>
        <v>16.641173154753787</v>
      </c>
      <c r="F98" s="28">
        <v>23848300</v>
      </c>
      <c r="G98" s="28">
        <v>8586501.89</v>
      </c>
      <c r="H98" s="85">
        <f>G98/F98*100</f>
        <v>36.004670731247096</v>
      </c>
      <c r="I98" s="28">
        <f t="shared" si="11"/>
        <v>771526300</v>
      </c>
      <c r="J98" s="28">
        <f t="shared" si="11"/>
        <v>133008892.51</v>
      </c>
      <c r="K98" s="85">
        <f t="shared" si="10"/>
        <v>17.239709457733326</v>
      </c>
      <c r="L98" s="21">
        <f>D98/D123</f>
        <v>0.5471879451869003</v>
      </c>
      <c r="M98" s="21">
        <v>191829807</v>
      </c>
      <c r="N98" s="21">
        <f>M98/D98</f>
        <v>1.5417627490044765</v>
      </c>
      <c r="Q98" s="21">
        <f>O97/P97</f>
        <v>1.1962234777594585</v>
      </c>
    </row>
    <row r="99" spans="1:14" s="21" customFormat="1" ht="15">
      <c r="A99" s="142" t="s">
        <v>42</v>
      </c>
      <c r="B99" s="71" t="s">
        <v>70</v>
      </c>
      <c r="C99" s="29">
        <v>166589100</v>
      </c>
      <c r="D99" s="29">
        <v>23671147.63</v>
      </c>
      <c r="E99" s="85">
        <f t="shared" si="9"/>
        <v>14.20930158695857</v>
      </c>
      <c r="F99" s="28">
        <v>21469223</v>
      </c>
      <c r="G99" s="28">
        <v>3067054.18</v>
      </c>
      <c r="H99" s="85">
        <f>G99/F99*100</f>
        <v>14.285818261797365</v>
      </c>
      <c r="I99" s="28">
        <f t="shared" si="11"/>
        <v>188058323</v>
      </c>
      <c r="J99" s="28">
        <f t="shared" si="11"/>
        <v>26738201.81</v>
      </c>
      <c r="K99" s="85">
        <f t="shared" si="10"/>
        <v>14.21803692783116</v>
      </c>
      <c r="L99" s="21">
        <f>D99/D123</f>
        <v>0.10410157341723211</v>
      </c>
      <c r="M99" s="21">
        <v>38995379</v>
      </c>
      <c r="N99" s="21">
        <f>M99/D99</f>
        <v>1.647380161263436</v>
      </c>
    </row>
    <row r="100" spans="1:14" s="21" customFormat="1" ht="15">
      <c r="A100" s="142" t="s">
        <v>43</v>
      </c>
      <c r="B100" s="53">
        <v>100000</v>
      </c>
      <c r="C100" s="29">
        <v>2500000</v>
      </c>
      <c r="D100" s="29">
        <v>356789.61</v>
      </c>
      <c r="E100" s="85">
        <f t="shared" si="9"/>
        <v>14.271584399999998</v>
      </c>
      <c r="F100" s="28"/>
      <c r="G100" s="28"/>
      <c r="H100" s="85"/>
      <c r="I100" s="320">
        <f t="shared" si="11"/>
        <v>2500000</v>
      </c>
      <c r="J100" s="28">
        <f t="shared" si="11"/>
        <v>356789.61</v>
      </c>
      <c r="K100" s="85">
        <f t="shared" si="10"/>
        <v>14.271584399999998</v>
      </c>
      <c r="N100" s="21">
        <f>M100/D100</f>
        <v>0</v>
      </c>
    </row>
    <row r="101" spans="1:14" s="21" customFormat="1" ht="15">
      <c r="A101" s="142" t="s">
        <v>44</v>
      </c>
      <c r="B101" s="53">
        <v>110000</v>
      </c>
      <c r="C101" s="29">
        <v>76403500</v>
      </c>
      <c r="D101" s="29">
        <v>12464190.7</v>
      </c>
      <c r="E101" s="85">
        <f t="shared" si="9"/>
        <v>16.313638380440683</v>
      </c>
      <c r="F101" s="28">
        <v>955000</v>
      </c>
      <c r="G101" s="28">
        <v>94565.74</v>
      </c>
      <c r="H101" s="85">
        <f>G101/F101*100</f>
        <v>9.902171727748692</v>
      </c>
      <c r="I101" s="28">
        <f t="shared" si="11"/>
        <v>77358500</v>
      </c>
      <c r="J101" s="28">
        <f t="shared" si="11"/>
        <v>12558756.44</v>
      </c>
      <c r="K101" s="85">
        <f t="shared" si="10"/>
        <v>16.234488052379508</v>
      </c>
      <c r="L101" s="21">
        <f>D101/D123</f>
        <v>0.05481533398904461</v>
      </c>
      <c r="M101" s="21">
        <f>18223224</f>
        <v>18223224</v>
      </c>
      <c r="N101" s="21">
        <f>M101/D101</f>
        <v>1.4620463083896815</v>
      </c>
    </row>
    <row r="102" spans="1:11" s="21" customFormat="1" ht="15.75" customHeight="1">
      <c r="A102" s="142" t="s">
        <v>45</v>
      </c>
      <c r="B102" s="53">
        <v>120000</v>
      </c>
      <c r="C102" s="29">
        <v>3190500</v>
      </c>
      <c r="D102" s="29">
        <v>350741.71</v>
      </c>
      <c r="E102" s="85">
        <f t="shared" si="9"/>
        <v>10.993314840934024</v>
      </c>
      <c r="F102" s="28"/>
      <c r="G102" s="28"/>
      <c r="H102" s="85"/>
      <c r="I102" s="320">
        <f t="shared" si="11"/>
        <v>3190500</v>
      </c>
      <c r="J102" s="28">
        <f t="shared" si="11"/>
        <v>350741.71</v>
      </c>
      <c r="K102" s="85">
        <f t="shared" si="10"/>
        <v>10.993314840934024</v>
      </c>
    </row>
    <row r="103" spans="1:14" s="21" customFormat="1" ht="15">
      <c r="A103" s="155" t="s">
        <v>46</v>
      </c>
      <c r="B103" s="54">
        <v>130000</v>
      </c>
      <c r="C103" s="115">
        <v>47613400</v>
      </c>
      <c r="D103" s="115">
        <v>9077438.68</v>
      </c>
      <c r="E103" s="85">
        <f t="shared" si="9"/>
        <v>19.064882323043513</v>
      </c>
      <c r="F103" s="28"/>
      <c r="G103" s="28">
        <v>10453.64</v>
      </c>
      <c r="H103" s="85"/>
      <c r="I103" s="28">
        <f t="shared" si="11"/>
        <v>47613400</v>
      </c>
      <c r="J103" s="28">
        <f t="shared" si="11"/>
        <v>9087892.32</v>
      </c>
      <c r="K103" s="85">
        <f t="shared" si="10"/>
        <v>19.086837570935913</v>
      </c>
      <c r="L103" s="21">
        <f>D103/D123</f>
        <v>0.039920990057483015</v>
      </c>
      <c r="M103" s="21">
        <v>15096232</v>
      </c>
      <c r="N103" s="21">
        <f>M103/D103</f>
        <v>1.6630497359636254</v>
      </c>
    </row>
    <row r="104" spans="1:11" s="21" customFormat="1" ht="15">
      <c r="A104" s="155" t="s">
        <v>47</v>
      </c>
      <c r="B104" s="54">
        <v>150000</v>
      </c>
      <c r="C104" s="115"/>
      <c r="D104" s="115"/>
      <c r="E104" s="85"/>
      <c r="F104" s="28">
        <v>163778600</v>
      </c>
      <c r="G104" s="28"/>
      <c r="H104" s="85">
        <f>G104/F104*100</f>
        <v>0</v>
      </c>
      <c r="I104" s="28">
        <f t="shared" si="11"/>
        <v>163778600</v>
      </c>
      <c r="J104" s="28">
        <f t="shared" si="11"/>
        <v>0</v>
      </c>
      <c r="K104" s="85">
        <f t="shared" si="10"/>
        <v>0</v>
      </c>
    </row>
    <row r="105" spans="1:11" s="21" customFormat="1" ht="30" hidden="1">
      <c r="A105" s="155" t="s">
        <v>74</v>
      </c>
      <c r="B105" s="54">
        <v>160000</v>
      </c>
      <c r="C105" s="115"/>
      <c r="D105" s="115"/>
      <c r="E105" s="85" t="e">
        <f t="shared" si="9"/>
        <v>#DIV/0!</v>
      </c>
      <c r="F105" s="28"/>
      <c r="G105" s="28"/>
      <c r="H105" s="85"/>
      <c r="I105" s="28">
        <f t="shared" si="11"/>
        <v>0</v>
      </c>
      <c r="J105" s="28"/>
      <c r="K105" s="85"/>
    </row>
    <row r="106" spans="1:13" s="21" customFormat="1" ht="30">
      <c r="A106" s="155" t="s">
        <v>48</v>
      </c>
      <c r="B106" s="54">
        <v>170000</v>
      </c>
      <c r="C106" s="115"/>
      <c r="D106" s="115"/>
      <c r="E106" s="85"/>
      <c r="F106" s="28">
        <v>57533460</v>
      </c>
      <c r="G106" s="28">
        <v>3970393.23</v>
      </c>
      <c r="H106" s="85">
        <f>G106/F106*100</f>
        <v>6.901015913174699</v>
      </c>
      <c r="I106" s="28">
        <f t="shared" si="11"/>
        <v>57533460</v>
      </c>
      <c r="J106" s="28">
        <f t="shared" si="11"/>
        <v>3970393.23</v>
      </c>
      <c r="K106" s="85">
        <f>J106/I106*100</f>
        <v>6.901015913174699</v>
      </c>
      <c r="L106" s="227">
        <f>F111+F115</f>
        <v>59560000</v>
      </c>
      <c r="M106" s="227">
        <f>G114+G115</f>
        <v>976783.94</v>
      </c>
    </row>
    <row r="107" spans="1:13" s="21" customFormat="1" ht="28.5" customHeight="1">
      <c r="A107" s="155" t="s">
        <v>49</v>
      </c>
      <c r="B107" s="54">
        <v>180000</v>
      </c>
      <c r="C107" s="115">
        <v>130573433</v>
      </c>
      <c r="D107" s="115"/>
      <c r="E107" s="85">
        <f>D107/C107*100</f>
        <v>0</v>
      </c>
      <c r="F107" s="28">
        <v>25316000</v>
      </c>
      <c r="G107" s="28"/>
      <c r="H107" s="85">
        <f>G107/F107*100</f>
        <v>0</v>
      </c>
      <c r="I107" s="28">
        <f t="shared" si="11"/>
        <v>155889433</v>
      </c>
      <c r="J107" s="28">
        <f t="shared" si="11"/>
        <v>0</v>
      </c>
      <c r="K107" s="85">
        <f>J107/I107*100</f>
        <v>0</v>
      </c>
      <c r="M107" s="21">
        <f>M106/L106</f>
        <v>0.01639999899261249</v>
      </c>
    </row>
    <row r="108" spans="1:11" s="21" customFormat="1" ht="15" hidden="1">
      <c r="A108" s="155" t="s">
        <v>75</v>
      </c>
      <c r="B108" s="54">
        <v>200200</v>
      </c>
      <c r="C108" s="115"/>
      <c r="D108" s="115"/>
      <c r="E108" s="85"/>
      <c r="F108" s="28"/>
      <c r="G108" s="28"/>
      <c r="H108" s="85" t="e">
        <f>G108/F108*100</f>
        <v>#DIV/0!</v>
      </c>
      <c r="I108" s="28">
        <f t="shared" si="11"/>
        <v>0</v>
      </c>
      <c r="J108" s="28">
        <f t="shared" si="11"/>
        <v>0</v>
      </c>
      <c r="K108" s="85" t="e">
        <f>J108/I108*100</f>
        <v>#DIV/0!</v>
      </c>
    </row>
    <row r="109" spans="1:11" s="21" customFormat="1" ht="30" hidden="1">
      <c r="A109" s="155" t="s">
        <v>50</v>
      </c>
      <c r="B109" s="54">
        <v>210000</v>
      </c>
      <c r="C109" s="115"/>
      <c r="D109" s="115"/>
      <c r="E109" s="85" t="e">
        <f>D109/C109*100</f>
        <v>#DIV/0!</v>
      </c>
      <c r="F109" s="29"/>
      <c r="G109" s="29"/>
      <c r="H109" s="85"/>
      <c r="I109" s="28">
        <f t="shared" si="11"/>
        <v>0</v>
      </c>
      <c r="J109" s="28">
        <f t="shared" si="11"/>
        <v>0</v>
      </c>
      <c r="K109" s="85" t="e">
        <f>J109/I109*100</f>
        <v>#DIV/0!</v>
      </c>
    </row>
    <row r="110" spans="1:11" s="21" customFormat="1" ht="15" hidden="1">
      <c r="A110" s="155" t="s">
        <v>51</v>
      </c>
      <c r="B110" s="54">
        <v>230000</v>
      </c>
      <c r="C110" s="115"/>
      <c r="D110" s="115"/>
      <c r="E110" s="85" t="e">
        <f>D110/C110*100</f>
        <v>#DIV/0!</v>
      </c>
      <c r="F110" s="29"/>
      <c r="G110" s="29"/>
      <c r="H110" s="85"/>
      <c r="I110" s="28">
        <f t="shared" si="11"/>
        <v>0</v>
      </c>
      <c r="J110" s="28">
        <f t="shared" si="11"/>
        <v>0</v>
      </c>
      <c r="K110" s="85" t="e">
        <f aca="true" t="shared" si="12" ref="K110:K116">J110/I110*100</f>
        <v>#DIV/0!</v>
      </c>
    </row>
    <row r="111" spans="1:11" s="21" customFormat="1" ht="30">
      <c r="A111" s="142" t="s">
        <v>52</v>
      </c>
      <c r="B111" s="54">
        <v>240601</v>
      </c>
      <c r="C111" s="115"/>
      <c r="D111" s="115"/>
      <c r="E111" s="85"/>
      <c r="F111" s="306">
        <v>53527920</v>
      </c>
      <c r="G111" s="29"/>
      <c r="H111" s="85">
        <f aca="true" t="shared" si="13" ref="H111:H116">G111/F111*100</f>
        <v>0</v>
      </c>
      <c r="I111" s="28">
        <f t="shared" si="11"/>
        <v>53527920</v>
      </c>
      <c r="J111" s="28">
        <f>D111+G111</f>
        <v>0</v>
      </c>
      <c r="K111" s="85">
        <f t="shared" si="12"/>
        <v>0</v>
      </c>
    </row>
    <row r="112" spans="1:11" s="21" customFormat="1" ht="15">
      <c r="A112" s="142" t="s">
        <v>53</v>
      </c>
      <c r="B112" s="54">
        <v>240602</v>
      </c>
      <c r="C112" s="115"/>
      <c r="D112" s="115"/>
      <c r="E112" s="85"/>
      <c r="F112" s="306">
        <v>1000000</v>
      </c>
      <c r="G112" s="29"/>
      <c r="H112" s="85">
        <f t="shared" si="13"/>
        <v>0</v>
      </c>
      <c r="I112" s="28">
        <f t="shared" si="11"/>
        <v>1000000</v>
      </c>
      <c r="J112" s="28">
        <f t="shared" si="11"/>
        <v>0</v>
      </c>
      <c r="K112" s="85">
        <f t="shared" si="12"/>
        <v>0</v>
      </c>
    </row>
    <row r="113" spans="1:11" s="21" customFormat="1" ht="30">
      <c r="A113" s="142" t="s">
        <v>111</v>
      </c>
      <c r="B113" s="54">
        <v>240603</v>
      </c>
      <c r="C113" s="115"/>
      <c r="D113" s="115"/>
      <c r="E113" s="85"/>
      <c r="F113" s="306">
        <v>1000000</v>
      </c>
      <c r="G113" s="29"/>
      <c r="H113" s="85">
        <f t="shared" si="13"/>
        <v>0</v>
      </c>
      <c r="I113" s="28">
        <f t="shared" si="11"/>
        <v>1000000</v>
      </c>
      <c r="J113" s="28">
        <f t="shared" si="11"/>
        <v>0</v>
      </c>
      <c r="K113" s="85">
        <f t="shared" si="12"/>
        <v>0</v>
      </c>
    </row>
    <row r="114" spans="1:11" s="21" customFormat="1" ht="30">
      <c r="A114" s="142" t="s">
        <v>110</v>
      </c>
      <c r="B114" s="54">
        <v>240604</v>
      </c>
      <c r="C114" s="115"/>
      <c r="D114" s="115"/>
      <c r="E114" s="85"/>
      <c r="F114" s="306">
        <v>1000000</v>
      </c>
      <c r="G114" s="29"/>
      <c r="H114" s="85"/>
      <c r="I114" s="28">
        <f t="shared" si="11"/>
        <v>1000000</v>
      </c>
      <c r="J114" s="28">
        <f t="shared" si="11"/>
        <v>0</v>
      </c>
      <c r="K114" s="85"/>
    </row>
    <row r="115" spans="1:11" s="21" customFormat="1" ht="15">
      <c r="A115" s="142" t="s">
        <v>56</v>
      </c>
      <c r="B115" s="54">
        <v>240605</v>
      </c>
      <c r="C115" s="115"/>
      <c r="D115" s="115"/>
      <c r="E115" s="85"/>
      <c r="F115" s="306">
        <v>6032080</v>
      </c>
      <c r="G115" s="29">
        <v>976783.94</v>
      </c>
      <c r="H115" s="85">
        <f t="shared" si="13"/>
        <v>16.193152942268668</v>
      </c>
      <c r="I115" s="28">
        <f t="shared" si="11"/>
        <v>6032080</v>
      </c>
      <c r="J115" s="28">
        <f t="shared" si="11"/>
        <v>976783.94</v>
      </c>
      <c r="K115" s="85">
        <f t="shared" si="12"/>
        <v>16.193152942268668</v>
      </c>
    </row>
    <row r="116" spans="1:11" s="21" customFormat="1" ht="30" hidden="1">
      <c r="A116" s="142" t="s">
        <v>57</v>
      </c>
      <c r="B116" s="54">
        <v>240900</v>
      </c>
      <c r="C116" s="115"/>
      <c r="D116" s="115"/>
      <c r="E116" s="85" t="e">
        <f>D116/C116*100</f>
        <v>#DIV/0!</v>
      </c>
      <c r="F116" s="29"/>
      <c r="G116" s="29"/>
      <c r="H116" s="85" t="e">
        <f t="shared" si="13"/>
        <v>#DIV/0!</v>
      </c>
      <c r="I116" s="28">
        <f t="shared" si="11"/>
        <v>0</v>
      </c>
      <c r="J116" s="28">
        <f t="shared" si="11"/>
        <v>0</v>
      </c>
      <c r="K116" s="85" t="e">
        <f t="shared" si="12"/>
        <v>#DIV/0!</v>
      </c>
    </row>
    <row r="117" spans="1:11" s="55" customFormat="1" ht="15">
      <c r="A117" s="155" t="s">
        <v>58</v>
      </c>
      <c r="B117" s="54">
        <v>250102</v>
      </c>
      <c r="C117" s="115">
        <v>10000000</v>
      </c>
      <c r="D117" s="115"/>
      <c r="E117" s="85"/>
      <c r="F117" s="87"/>
      <c r="G117" s="87"/>
      <c r="H117" s="85"/>
      <c r="I117" s="28">
        <f t="shared" si="11"/>
        <v>10000000</v>
      </c>
      <c r="J117" s="28"/>
      <c r="K117" s="85"/>
    </row>
    <row r="118" spans="1:11" s="55" customFormat="1" ht="45" hidden="1">
      <c r="A118" s="155" t="s">
        <v>96</v>
      </c>
      <c r="B118" s="54">
        <v>250203</v>
      </c>
      <c r="C118" s="115"/>
      <c r="D118" s="115"/>
      <c r="E118" s="85" t="e">
        <f>D118/C118*100</f>
        <v>#DIV/0!</v>
      </c>
      <c r="F118" s="87"/>
      <c r="G118" s="87"/>
      <c r="H118" s="85"/>
      <c r="I118" s="28">
        <f t="shared" si="11"/>
        <v>0</v>
      </c>
      <c r="J118" s="28">
        <f t="shared" si="11"/>
        <v>0</v>
      </c>
      <c r="K118" s="85" t="e">
        <f>J118/I118*100</f>
        <v>#DIV/0!</v>
      </c>
    </row>
    <row r="119" spans="1:15" s="55" customFormat="1" ht="30" hidden="1">
      <c r="A119" s="155" t="s">
        <v>117</v>
      </c>
      <c r="B119" s="54">
        <v>250309</v>
      </c>
      <c r="C119" s="111"/>
      <c r="D119" s="111"/>
      <c r="E119" s="85" t="e">
        <f>D119/C119*100</f>
        <v>#DIV/0!</v>
      </c>
      <c r="F119" s="29"/>
      <c r="G119" s="29"/>
      <c r="H119" s="85"/>
      <c r="I119" s="28">
        <f t="shared" si="11"/>
        <v>0</v>
      </c>
      <c r="J119" s="28">
        <f t="shared" si="11"/>
        <v>0</v>
      </c>
      <c r="K119" s="85" t="e">
        <f>J119/I119*100</f>
        <v>#DIV/0!</v>
      </c>
      <c r="O119" s="78"/>
    </row>
    <row r="120" spans="1:11" s="55" customFormat="1" ht="15">
      <c r="A120" s="155" t="s">
        <v>59</v>
      </c>
      <c r="B120" s="54">
        <v>250404</v>
      </c>
      <c r="C120" s="115">
        <v>380000</v>
      </c>
      <c r="D120" s="115">
        <v>47433.03</v>
      </c>
      <c r="E120" s="85">
        <f>D120/C120*100</f>
        <v>12.482376315789473</v>
      </c>
      <c r="F120" s="29"/>
      <c r="G120" s="29"/>
      <c r="H120" s="85"/>
      <c r="I120" s="28">
        <f t="shared" si="11"/>
        <v>380000</v>
      </c>
      <c r="J120" s="28">
        <f t="shared" si="11"/>
        <v>47433.03</v>
      </c>
      <c r="K120" s="85">
        <f>J120/I120*100</f>
        <v>12.482376315789473</v>
      </c>
    </row>
    <row r="121" spans="1:11" s="21" customFormat="1" ht="15" hidden="1">
      <c r="A121" s="155" t="s">
        <v>60</v>
      </c>
      <c r="B121" s="54">
        <v>250904</v>
      </c>
      <c r="C121" s="115"/>
      <c r="D121" s="115"/>
      <c r="E121" s="85"/>
      <c r="F121" s="29"/>
      <c r="G121" s="29"/>
      <c r="H121" s="85"/>
      <c r="I121" s="28"/>
      <c r="J121" s="28">
        <f>D121+G121</f>
        <v>0</v>
      </c>
      <c r="K121" s="85"/>
    </row>
    <row r="122" spans="1:11" s="21" customFormat="1" ht="15.75" thickBot="1">
      <c r="A122" s="197"/>
      <c r="B122" s="127"/>
      <c r="C122" s="128"/>
      <c r="D122" s="128"/>
      <c r="E122" s="129"/>
      <c r="F122" s="130"/>
      <c r="G122" s="130"/>
      <c r="H122" s="129"/>
      <c r="I122" s="131"/>
      <c r="J122" s="131"/>
      <c r="K122" s="207"/>
    </row>
    <row r="123" spans="1:11" s="56" customFormat="1" ht="15" thickBot="1">
      <c r="A123" s="198" t="s">
        <v>61</v>
      </c>
      <c r="B123" s="158">
        <v>900201</v>
      </c>
      <c r="C123" s="159">
        <f>C117++C116+C115+C114+C113+C112+C111+C110+C109+C107+C106+C104+C103+C102+C101+C100+C99+C98+C97+C96+C95+C118+C120+C121+C105+C119</f>
        <v>1588879033</v>
      </c>
      <c r="D123" s="159">
        <f>D117++D116+D115+D114+D113+D112+D111+D110+D109+D107+D106+D104+D103+D102+D101+D100+D99+D98+D97+D96+D95+D118+D120+D121+D119</f>
        <v>227385109.10999998</v>
      </c>
      <c r="E123" s="160">
        <f>D123/C123*100</f>
        <v>14.311039694486293</v>
      </c>
      <c r="F123" s="159">
        <f>F121+F120+F118+F117+F116+F115+F114+F113+F112+F111+F110+F109+F107+F106+F104+F103+F102+F101+F100+F99+F98+F97+F96+F95+F108+F119</f>
        <v>363422383</v>
      </c>
      <c r="G123" s="159">
        <f>G121+G120+G118+G117+G116+G115+G114+G113+G112+G111+G110+G109+G107+G106+G104+G103+G102+G101+G100+G99+G98+G97+G96+G95+G108+G119</f>
        <v>19673142.580000002</v>
      </c>
      <c r="H123" s="160">
        <f>G123/F123*100</f>
        <v>5.413299648084692</v>
      </c>
      <c r="I123" s="161">
        <f t="shared" si="11"/>
        <v>1952301416</v>
      </c>
      <c r="J123" s="161">
        <f t="shared" si="11"/>
        <v>247058251.69</v>
      </c>
      <c r="K123" s="160">
        <f aca="true" t="shared" si="14" ref="K123:K130">J123/I123*100</f>
        <v>12.654718665122353</v>
      </c>
    </row>
    <row r="124" spans="1:11" s="43" customFormat="1" ht="14.25">
      <c r="A124" s="163" t="s">
        <v>34</v>
      </c>
      <c r="B124" s="44">
        <v>250300</v>
      </c>
      <c r="C124" s="116">
        <f>SUM(C125:C154)</f>
        <v>2079830258</v>
      </c>
      <c r="D124" s="116">
        <f>SUM(D125:D154)</f>
        <v>415841765.23999995</v>
      </c>
      <c r="E124" s="104">
        <f aca="true" t="shared" si="15" ref="E124:E155">D124/C124*100</f>
        <v>19.9940242065658</v>
      </c>
      <c r="F124" s="116">
        <f>SUM(F125:F154)</f>
        <v>87524600</v>
      </c>
      <c r="G124" s="116">
        <f>SUM(G125:G154)</f>
        <v>0</v>
      </c>
      <c r="H124" s="140">
        <f>G124/F124*100</f>
        <v>0</v>
      </c>
      <c r="I124" s="45">
        <f t="shared" si="11"/>
        <v>2167354858</v>
      </c>
      <c r="J124" s="45">
        <f t="shared" si="11"/>
        <v>415841765.23999995</v>
      </c>
      <c r="K124" s="104">
        <f t="shared" si="14"/>
        <v>19.186602678609447</v>
      </c>
    </row>
    <row r="125" spans="1:11" s="21" customFormat="1" ht="31.5" customHeight="1" hidden="1">
      <c r="A125" s="156" t="s">
        <v>62</v>
      </c>
      <c r="B125" s="54">
        <v>250301</v>
      </c>
      <c r="C125" s="115"/>
      <c r="D125" s="115"/>
      <c r="E125" s="85" t="e">
        <f t="shared" si="15"/>
        <v>#DIV/0!</v>
      </c>
      <c r="F125" s="29"/>
      <c r="G125" s="29"/>
      <c r="H125" s="85"/>
      <c r="I125" s="28">
        <f>C125+F125</f>
        <v>0</v>
      </c>
      <c r="J125" s="28">
        <f>D125+G125</f>
        <v>0</v>
      </c>
      <c r="K125" s="85" t="e">
        <f t="shared" si="14"/>
        <v>#DIV/0!</v>
      </c>
    </row>
    <row r="126" spans="1:11" s="21" customFormat="1" ht="29.25" customHeight="1" hidden="1">
      <c r="A126" s="156" t="s">
        <v>63</v>
      </c>
      <c r="B126" s="26">
        <v>250309</v>
      </c>
      <c r="C126" s="115"/>
      <c r="D126" s="115"/>
      <c r="E126" s="85" t="e">
        <f t="shared" si="15"/>
        <v>#DIV/0!</v>
      </c>
      <c r="F126" s="111"/>
      <c r="G126" s="111"/>
      <c r="H126" s="85"/>
      <c r="I126" s="28">
        <f t="shared" si="11"/>
        <v>0</v>
      </c>
      <c r="J126" s="28">
        <f t="shared" si="11"/>
        <v>0</v>
      </c>
      <c r="K126" s="85" t="e">
        <f t="shared" si="14"/>
        <v>#DIV/0!</v>
      </c>
    </row>
    <row r="127" spans="1:11" s="21" customFormat="1" ht="43.5" customHeight="1">
      <c r="A127" s="228" t="s">
        <v>167</v>
      </c>
      <c r="B127" s="26">
        <v>250313</v>
      </c>
      <c r="C127" s="115">
        <v>51591500</v>
      </c>
      <c r="D127" s="115"/>
      <c r="E127" s="85">
        <f t="shared" si="15"/>
        <v>0</v>
      </c>
      <c r="F127" s="111"/>
      <c r="G127" s="111"/>
      <c r="H127" s="85"/>
      <c r="I127" s="28">
        <f t="shared" si="11"/>
        <v>51591500</v>
      </c>
      <c r="J127" s="28">
        <f t="shared" si="11"/>
        <v>0</v>
      </c>
      <c r="K127" s="85">
        <f t="shared" si="14"/>
        <v>0</v>
      </c>
    </row>
    <row r="128" spans="1:11" s="21" customFormat="1" ht="165" hidden="1">
      <c r="A128" s="228" t="s">
        <v>113</v>
      </c>
      <c r="B128" s="26">
        <v>250318</v>
      </c>
      <c r="C128" s="115"/>
      <c r="D128" s="115"/>
      <c r="E128" s="85" t="e">
        <f t="shared" si="15"/>
        <v>#DIV/0!</v>
      </c>
      <c r="F128" s="111"/>
      <c r="G128" s="111"/>
      <c r="H128" s="216"/>
      <c r="I128" s="28">
        <f t="shared" si="11"/>
        <v>0</v>
      </c>
      <c r="J128" s="28">
        <f t="shared" si="11"/>
        <v>0</v>
      </c>
      <c r="K128" s="85" t="e">
        <f t="shared" si="14"/>
        <v>#DIV/0!</v>
      </c>
    </row>
    <row r="129" spans="1:11" s="21" customFormat="1" ht="75" hidden="1">
      <c r="A129" s="225" t="s">
        <v>114</v>
      </c>
      <c r="B129" s="26">
        <v>250319</v>
      </c>
      <c r="C129" s="115"/>
      <c r="D129" s="115"/>
      <c r="E129" s="85" t="e">
        <f t="shared" si="15"/>
        <v>#DIV/0!</v>
      </c>
      <c r="F129" s="111"/>
      <c r="G129" s="111"/>
      <c r="H129" s="216"/>
      <c r="I129" s="28">
        <f t="shared" si="11"/>
        <v>0</v>
      </c>
      <c r="J129" s="28">
        <f t="shared" si="11"/>
        <v>0</v>
      </c>
      <c r="K129" s="85" t="e">
        <f t="shared" si="14"/>
        <v>#DIV/0!</v>
      </c>
    </row>
    <row r="130" spans="1:11" s="48" customFormat="1" ht="45">
      <c r="A130" s="137" t="s">
        <v>79</v>
      </c>
      <c r="B130" s="133">
        <v>250325</v>
      </c>
      <c r="C130" s="47">
        <v>15189558</v>
      </c>
      <c r="D130" s="47">
        <v>3232448</v>
      </c>
      <c r="E130" s="83">
        <f>D130/C130*100</f>
        <v>21.280724560912173</v>
      </c>
      <c r="F130" s="83"/>
      <c r="G130" s="83"/>
      <c r="H130" s="183"/>
      <c r="I130" s="47">
        <f t="shared" si="11"/>
        <v>15189558</v>
      </c>
      <c r="J130" s="47">
        <f>D130+G130</f>
        <v>3232448</v>
      </c>
      <c r="K130" s="83">
        <f t="shared" si="14"/>
        <v>21.280724560912173</v>
      </c>
    </row>
    <row r="131" spans="1:11" s="21" customFormat="1" ht="75">
      <c r="A131" s="209" t="s">
        <v>154</v>
      </c>
      <c r="B131" s="138">
        <v>250326</v>
      </c>
      <c r="C131" s="115">
        <v>1038820700</v>
      </c>
      <c r="D131" s="115">
        <v>220611517.56</v>
      </c>
      <c r="E131" s="85">
        <f t="shared" si="15"/>
        <v>21.236727142614697</v>
      </c>
      <c r="F131" s="111"/>
      <c r="G131" s="111"/>
      <c r="H131" s="85"/>
      <c r="I131" s="28">
        <f t="shared" si="11"/>
        <v>1038820700</v>
      </c>
      <c r="J131" s="28">
        <f t="shared" si="11"/>
        <v>220611517.56</v>
      </c>
      <c r="K131" s="85">
        <f aca="true" t="shared" si="16" ref="K131:K148">J131/I131*100</f>
        <v>21.236727142614697</v>
      </c>
    </row>
    <row r="132" spans="1:11" s="21" customFormat="1" ht="15" customHeight="1">
      <c r="A132" s="487" t="s">
        <v>152</v>
      </c>
      <c r="B132" s="514">
        <v>250328</v>
      </c>
      <c r="C132" s="515">
        <v>543023600</v>
      </c>
      <c r="D132" s="515">
        <v>148744365.33</v>
      </c>
      <c r="E132" s="510">
        <f t="shared" si="15"/>
        <v>27.391878608959168</v>
      </c>
      <c r="F132" s="508"/>
      <c r="G132" s="508"/>
      <c r="H132" s="510"/>
      <c r="I132" s="512">
        <f t="shared" si="11"/>
        <v>543023600</v>
      </c>
      <c r="J132" s="512">
        <f t="shared" si="11"/>
        <v>148744365.33</v>
      </c>
      <c r="K132" s="510">
        <f t="shared" si="16"/>
        <v>27.391878608959168</v>
      </c>
    </row>
    <row r="133" spans="1:11" s="21" customFormat="1" ht="82.5" customHeight="1">
      <c r="A133" s="488"/>
      <c r="B133" s="514"/>
      <c r="C133" s="516"/>
      <c r="D133" s="516"/>
      <c r="E133" s="511"/>
      <c r="F133" s="509"/>
      <c r="G133" s="509"/>
      <c r="H133" s="511"/>
      <c r="I133" s="513"/>
      <c r="J133" s="513"/>
      <c r="K133" s="511"/>
    </row>
    <row r="134" spans="1:11" s="21" customFormat="1" ht="180">
      <c r="A134" s="217" t="s">
        <v>131</v>
      </c>
      <c r="B134" s="138">
        <v>250329</v>
      </c>
      <c r="C134" s="115">
        <v>100074800</v>
      </c>
      <c r="D134" s="115">
        <v>20768253.24</v>
      </c>
      <c r="E134" s="85">
        <f t="shared" si="15"/>
        <v>20.752730197812035</v>
      </c>
      <c r="F134" s="111"/>
      <c r="G134" s="111"/>
      <c r="H134" s="85"/>
      <c r="I134" s="28">
        <f t="shared" si="11"/>
        <v>100074800</v>
      </c>
      <c r="J134" s="28">
        <f t="shared" si="11"/>
        <v>20768253.24</v>
      </c>
      <c r="K134" s="85">
        <f t="shared" si="16"/>
        <v>20.752730197812035</v>
      </c>
    </row>
    <row r="135" spans="1:11" s="21" customFormat="1" ht="75">
      <c r="A135" s="286" t="s">
        <v>132</v>
      </c>
      <c r="B135" s="138">
        <v>250330</v>
      </c>
      <c r="C135" s="115">
        <v>34085900</v>
      </c>
      <c r="D135" s="115">
        <v>150800.53</v>
      </c>
      <c r="E135" s="85">
        <f t="shared" si="15"/>
        <v>0.44241322658342597</v>
      </c>
      <c r="F135" s="111"/>
      <c r="G135" s="111"/>
      <c r="H135" s="85"/>
      <c r="I135" s="28">
        <f t="shared" si="11"/>
        <v>34085900</v>
      </c>
      <c r="J135" s="28">
        <f t="shared" si="11"/>
        <v>150800.53</v>
      </c>
      <c r="K135" s="85">
        <f t="shared" si="16"/>
        <v>0.44241322658342597</v>
      </c>
    </row>
    <row r="136" spans="1:11" s="21" customFormat="1" ht="120" hidden="1">
      <c r="A136" s="303" t="s">
        <v>168</v>
      </c>
      <c r="B136" s="138">
        <v>250339</v>
      </c>
      <c r="C136" s="115"/>
      <c r="D136" s="115"/>
      <c r="E136" s="85"/>
      <c r="F136" s="111"/>
      <c r="G136" s="111"/>
      <c r="H136" s="85" t="e">
        <f>G136/F136*100</f>
        <v>#DIV/0!</v>
      </c>
      <c r="I136" s="28">
        <f t="shared" si="11"/>
        <v>0</v>
      </c>
      <c r="J136" s="28">
        <f t="shared" si="11"/>
        <v>0</v>
      </c>
      <c r="K136" s="85" t="e">
        <f t="shared" si="16"/>
        <v>#DIV/0!</v>
      </c>
    </row>
    <row r="137" spans="1:11" s="21" customFormat="1" ht="102">
      <c r="A137" s="317" t="s">
        <v>168</v>
      </c>
      <c r="B137" s="138">
        <v>250339</v>
      </c>
      <c r="C137" s="115"/>
      <c r="D137" s="115"/>
      <c r="E137" s="85"/>
      <c r="F137" s="115">
        <v>58776600</v>
      </c>
      <c r="G137" s="115"/>
      <c r="H137" s="85">
        <f>G137/F137*100</f>
        <v>0</v>
      </c>
      <c r="I137" s="28">
        <f t="shared" si="11"/>
        <v>58776600</v>
      </c>
      <c r="J137" s="28">
        <f t="shared" si="11"/>
        <v>0</v>
      </c>
      <c r="K137" s="85">
        <f t="shared" si="16"/>
        <v>0</v>
      </c>
    </row>
    <row r="138" spans="1:11" s="21" customFormat="1" ht="150" hidden="1">
      <c r="A138" s="300" t="s">
        <v>169</v>
      </c>
      <c r="B138" s="138">
        <v>250342</v>
      </c>
      <c r="C138" s="115"/>
      <c r="D138" s="115"/>
      <c r="E138" s="85" t="e">
        <f t="shared" si="15"/>
        <v>#DIV/0!</v>
      </c>
      <c r="F138" s="115"/>
      <c r="G138" s="115"/>
      <c r="H138" s="85"/>
      <c r="I138" s="28">
        <f t="shared" si="11"/>
        <v>0</v>
      </c>
      <c r="J138" s="28">
        <f t="shared" si="11"/>
        <v>0</v>
      </c>
      <c r="K138" s="85" t="e">
        <f t="shared" si="16"/>
        <v>#DIV/0!</v>
      </c>
    </row>
    <row r="139" spans="1:11" s="21" customFormat="1" ht="120">
      <c r="A139" s="233" t="s">
        <v>115</v>
      </c>
      <c r="B139" s="139" t="s">
        <v>118</v>
      </c>
      <c r="C139" s="115">
        <v>41782900</v>
      </c>
      <c r="D139" s="115">
        <v>20892800</v>
      </c>
      <c r="E139" s="85">
        <f t="shared" si="15"/>
        <v>50.00323098683911</v>
      </c>
      <c r="F139" s="111"/>
      <c r="G139" s="111"/>
      <c r="H139" s="85"/>
      <c r="I139" s="28">
        <f t="shared" si="11"/>
        <v>41782900</v>
      </c>
      <c r="J139" s="28">
        <f t="shared" si="11"/>
        <v>20892800</v>
      </c>
      <c r="K139" s="85">
        <f t="shared" si="16"/>
        <v>50.00323098683911</v>
      </c>
    </row>
    <row r="140" spans="1:11" s="21" customFormat="1" ht="60">
      <c r="A140" s="217" t="s">
        <v>120</v>
      </c>
      <c r="B140" s="139" t="s">
        <v>119</v>
      </c>
      <c r="C140" s="115">
        <v>153000</v>
      </c>
      <c r="D140" s="115"/>
      <c r="E140" s="85">
        <f t="shared" si="15"/>
        <v>0</v>
      </c>
      <c r="F140" s="115">
        <v>1548000</v>
      </c>
      <c r="G140" s="115"/>
      <c r="H140" s="85">
        <f>G140/F140*100</f>
        <v>0</v>
      </c>
      <c r="I140" s="28">
        <f t="shared" si="11"/>
        <v>1701000</v>
      </c>
      <c r="J140" s="28">
        <f t="shared" si="11"/>
        <v>0</v>
      </c>
      <c r="K140" s="85">
        <f t="shared" si="16"/>
        <v>0</v>
      </c>
    </row>
    <row r="141" spans="1:11" s="21" customFormat="1" ht="45" hidden="1">
      <c r="A141" s="302" t="s">
        <v>165</v>
      </c>
      <c r="B141" s="139" t="s">
        <v>170</v>
      </c>
      <c r="C141" s="115"/>
      <c r="D141" s="115"/>
      <c r="E141" s="85" t="e">
        <f t="shared" si="15"/>
        <v>#DIV/0!</v>
      </c>
      <c r="F141" s="115"/>
      <c r="G141" s="115"/>
      <c r="H141" s="85"/>
      <c r="I141" s="28">
        <f t="shared" si="11"/>
        <v>0</v>
      </c>
      <c r="J141" s="28">
        <f t="shared" si="11"/>
        <v>0</v>
      </c>
      <c r="K141" s="85" t="e">
        <f t="shared" si="16"/>
        <v>#DIV/0!</v>
      </c>
    </row>
    <row r="142" spans="1:11" s="21" customFormat="1" ht="45">
      <c r="A142" s="299" t="s">
        <v>166</v>
      </c>
      <c r="B142" s="139" t="s">
        <v>171</v>
      </c>
      <c r="C142" s="115">
        <v>54700000</v>
      </c>
      <c r="D142" s="115"/>
      <c r="E142" s="83">
        <f t="shared" si="15"/>
        <v>0</v>
      </c>
      <c r="F142" s="115">
        <v>12500000</v>
      </c>
      <c r="G142" s="115"/>
      <c r="H142" s="85"/>
      <c r="I142" s="28">
        <f t="shared" si="11"/>
        <v>67200000</v>
      </c>
      <c r="J142" s="28">
        <f t="shared" si="11"/>
        <v>0</v>
      </c>
      <c r="K142" s="85">
        <f t="shared" si="16"/>
        <v>0</v>
      </c>
    </row>
    <row r="143" spans="1:11" s="21" customFormat="1" ht="60">
      <c r="A143" s="318" t="s">
        <v>187</v>
      </c>
      <c r="B143" s="188" t="s">
        <v>186</v>
      </c>
      <c r="C143" s="189">
        <v>765000</v>
      </c>
      <c r="D143" s="189"/>
      <c r="E143" s="106">
        <f t="shared" si="15"/>
        <v>0</v>
      </c>
      <c r="F143" s="189"/>
      <c r="G143" s="189"/>
      <c r="H143" s="85"/>
      <c r="I143" s="28"/>
      <c r="J143" s="28"/>
      <c r="K143" s="85"/>
    </row>
    <row r="144" spans="1:11" s="21" customFormat="1" ht="60">
      <c r="A144" s="217" t="s">
        <v>139</v>
      </c>
      <c r="B144" s="188" t="s">
        <v>142</v>
      </c>
      <c r="C144" s="189">
        <v>7400000</v>
      </c>
      <c r="D144" s="189"/>
      <c r="E144" s="106">
        <f t="shared" si="15"/>
        <v>0</v>
      </c>
      <c r="F144" s="189">
        <v>14700000</v>
      </c>
      <c r="G144" s="189"/>
      <c r="H144" s="85">
        <f>G144/F144*100</f>
        <v>0</v>
      </c>
      <c r="I144" s="28">
        <f t="shared" si="11"/>
        <v>22100000</v>
      </c>
      <c r="J144" s="28">
        <f t="shared" si="11"/>
        <v>0</v>
      </c>
      <c r="K144" s="85">
        <f t="shared" si="16"/>
        <v>0</v>
      </c>
    </row>
    <row r="145" spans="1:11" s="21" customFormat="1" ht="135">
      <c r="A145" s="217" t="s">
        <v>178</v>
      </c>
      <c r="B145" s="188" t="s">
        <v>143</v>
      </c>
      <c r="C145" s="189">
        <v>3787100</v>
      </c>
      <c r="D145" s="189">
        <v>1289780.58</v>
      </c>
      <c r="E145" s="106">
        <f t="shared" si="15"/>
        <v>34.057209474267914</v>
      </c>
      <c r="F145" s="189"/>
      <c r="G145" s="189"/>
      <c r="H145" s="85"/>
      <c r="I145" s="28">
        <f t="shared" si="11"/>
        <v>3787100</v>
      </c>
      <c r="J145" s="28">
        <f t="shared" si="11"/>
        <v>1289780.58</v>
      </c>
      <c r="K145" s="85">
        <f t="shared" si="16"/>
        <v>34.057209474267914</v>
      </c>
    </row>
    <row r="146" spans="1:11" s="21" customFormat="1" ht="90" hidden="1">
      <c r="A146" s="217" t="s">
        <v>136</v>
      </c>
      <c r="B146" s="188" t="s">
        <v>144</v>
      </c>
      <c r="C146" s="189"/>
      <c r="D146" s="189"/>
      <c r="E146" s="106" t="e">
        <f t="shared" si="15"/>
        <v>#DIV/0!</v>
      </c>
      <c r="F146" s="190"/>
      <c r="G146" s="190"/>
      <c r="H146" s="85"/>
      <c r="I146" s="28">
        <f t="shared" si="11"/>
        <v>0</v>
      </c>
      <c r="J146" s="28">
        <f t="shared" si="11"/>
        <v>0</v>
      </c>
      <c r="K146" s="85" t="e">
        <f t="shared" si="16"/>
        <v>#DIV/0!</v>
      </c>
    </row>
    <row r="147" spans="1:11" s="21" customFormat="1" ht="15">
      <c r="A147" s="218" t="s">
        <v>103</v>
      </c>
      <c r="B147" s="188" t="s">
        <v>105</v>
      </c>
      <c r="C147" s="189">
        <v>10000000</v>
      </c>
      <c r="D147" s="189"/>
      <c r="E147" s="106">
        <f t="shared" si="15"/>
        <v>0</v>
      </c>
      <c r="F147" s="190"/>
      <c r="G147" s="190"/>
      <c r="H147" s="85"/>
      <c r="I147" s="38">
        <f t="shared" si="11"/>
        <v>10000000</v>
      </c>
      <c r="J147" s="28">
        <f t="shared" si="11"/>
        <v>0</v>
      </c>
      <c r="K147" s="100">
        <f t="shared" si="16"/>
        <v>0</v>
      </c>
    </row>
    <row r="148" spans="1:11" s="21" customFormat="1" ht="60" hidden="1">
      <c r="A148" s="217" t="s">
        <v>137</v>
      </c>
      <c r="B148" s="188" t="s">
        <v>145</v>
      </c>
      <c r="C148" s="189"/>
      <c r="D148" s="189"/>
      <c r="E148" s="106"/>
      <c r="F148" s="190"/>
      <c r="G148" s="190"/>
      <c r="H148" s="85" t="e">
        <f>G148/F148*100</f>
        <v>#DIV/0!</v>
      </c>
      <c r="I148" s="38">
        <f t="shared" si="11"/>
        <v>0</v>
      </c>
      <c r="J148" s="28">
        <f t="shared" si="11"/>
        <v>0</v>
      </c>
      <c r="K148" s="100" t="e">
        <f t="shared" si="16"/>
        <v>#DIV/0!</v>
      </c>
    </row>
    <row r="149" spans="1:11" s="21" customFormat="1" ht="75" hidden="1">
      <c r="A149" s="217" t="s">
        <v>116</v>
      </c>
      <c r="B149" s="188" t="s">
        <v>121</v>
      </c>
      <c r="C149" s="189"/>
      <c r="D149" s="189"/>
      <c r="E149" s="106" t="e">
        <f>D149/C149*100</f>
        <v>#DIV/0!</v>
      </c>
      <c r="F149" s="190"/>
      <c r="G149" s="190"/>
      <c r="H149" s="85"/>
      <c r="I149" s="38">
        <f aca="true" t="shared" si="17" ref="I149:J153">C149+F149</f>
        <v>0</v>
      </c>
      <c r="J149" s="28">
        <f t="shared" si="17"/>
        <v>0</v>
      </c>
      <c r="K149" s="100" t="e">
        <f aca="true" t="shared" si="18" ref="K149:K155">J149/I149*100</f>
        <v>#DIV/0!</v>
      </c>
    </row>
    <row r="150" spans="1:11" s="21" customFormat="1" ht="75">
      <c r="A150" s="217" t="s">
        <v>138</v>
      </c>
      <c r="B150" s="188" t="s">
        <v>146</v>
      </c>
      <c r="C150" s="189">
        <v>177600</v>
      </c>
      <c r="D150" s="189">
        <v>151800</v>
      </c>
      <c r="E150" s="106">
        <f>D150/C150*100</f>
        <v>85.47297297297297</v>
      </c>
      <c r="F150" s="190"/>
      <c r="G150" s="190"/>
      <c r="H150" s="85"/>
      <c r="I150" s="38">
        <f t="shared" si="17"/>
        <v>177600</v>
      </c>
      <c r="J150" s="28">
        <f t="shared" si="17"/>
        <v>151800</v>
      </c>
      <c r="K150" s="100">
        <f t="shared" si="18"/>
        <v>85.47297297297297</v>
      </c>
    </row>
    <row r="151" spans="1:11" s="21" customFormat="1" ht="90" hidden="1">
      <c r="A151" s="217" t="s">
        <v>130</v>
      </c>
      <c r="B151" s="188" t="s">
        <v>147</v>
      </c>
      <c r="C151" s="189"/>
      <c r="D151" s="189"/>
      <c r="E151" s="106" t="e">
        <f>D151/C151*100</f>
        <v>#DIV/0!</v>
      </c>
      <c r="F151" s="190"/>
      <c r="G151" s="190"/>
      <c r="H151" s="85"/>
      <c r="I151" s="38">
        <f t="shared" si="17"/>
        <v>0</v>
      </c>
      <c r="J151" s="28">
        <f t="shared" si="17"/>
        <v>0</v>
      </c>
      <c r="K151" s="100" t="e">
        <f t="shared" si="18"/>
        <v>#DIV/0!</v>
      </c>
    </row>
    <row r="152" spans="1:11" s="21" customFormat="1" ht="90" hidden="1">
      <c r="A152" s="217" t="s">
        <v>140</v>
      </c>
      <c r="B152" s="139" t="s">
        <v>148</v>
      </c>
      <c r="C152" s="115"/>
      <c r="D152" s="115"/>
      <c r="E152" s="83" t="e">
        <f>D152/C152*100</f>
        <v>#DIV/0!</v>
      </c>
      <c r="F152" s="111"/>
      <c r="G152" s="111"/>
      <c r="H152" s="85" t="e">
        <f>G152/F152*100</f>
        <v>#DIV/0!</v>
      </c>
      <c r="I152" s="28">
        <f t="shared" si="17"/>
        <v>0</v>
      </c>
      <c r="J152" s="28">
        <f t="shared" si="17"/>
        <v>0</v>
      </c>
      <c r="K152" s="85" t="e">
        <f t="shared" si="18"/>
        <v>#DIV/0!</v>
      </c>
    </row>
    <row r="153" spans="1:11" s="21" customFormat="1" ht="75" hidden="1">
      <c r="A153" s="217" t="s">
        <v>141</v>
      </c>
      <c r="B153" s="188" t="s">
        <v>149</v>
      </c>
      <c r="C153" s="189"/>
      <c r="D153" s="189"/>
      <c r="E153" s="106" t="e">
        <f>D153/C153*100</f>
        <v>#DIV/0!</v>
      </c>
      <c r="F153" s="190"/>
      <c r="G153" s="190"/>
      <c r="H153" s="85"/>
      <c r="I153" s="38">
        <f t="shared" si="17"/>
        <v>0</v>
      </c>
      <c r="J153" s="28">
        <f t="shared" si="17"/>
        <v>0</v>
      </c>
      <c r="K153" s="100" t="e">
        <f t="shared" si="18"/>
        <v>#DIV/0!</v>
      </c>
    </row>
    <row r="154" spans="1:11" s="52" customFormat="1" ht="45.75" thickBot="1">
      <c r="A154" s="199" t="s">
        <v>85</v>
      </c>
      <c r="B154" s="50">
        <v>250306</v>
      </c>
      <c r="C154" s="117">
        <v>178278600</v>
      </c>
      <c r="D154" s="117"/>
      <c r="E154" s="106">
        <f t="shared" si="15"/>
        <v>0</v>
      </c>
      <c r="F154" s="112"/>
      <c r="G154" s="112"/>
      <c r="H154" s="106"/>
      <c r="I154" s="51">
        <f t="shared" si="11"/>
        <v>178278600</v>
      </c>
      <c r="J154" s="28">
        <f t="shared" si="11"/>
        <v>0</v>
      </c>
      <c r="K154" s="106">
        <f t="shared" si="18"/>
        <v>0</v>
      </c>
    </row>
    <row r="155" spans="1:11" s="42" customFormat="1" ht="15" thickBot="1">
      <c r="A155" s="79" t="s">
        <v>64</v>
      </c>
      <c r="B155" s="80">
        <v>900203</v>
      </c>
      <c r="C155" s="118">
        <f>C124+C123</f>
        <v>3668709291</v>
      </c>
      <c r="D155" s="118">
        <f>D124+D123</f>
        <v>643226874.3499999</v>
      </c>
      <c r="E155" s="113">
        <f t="shared" si="15"/>
        <v>17.532783966501526</v>
      </c>
      <c r="F155" s="118">
        <f>F124+F123</f>
        <v>450946983</v>
      </c>
      <c r="G155" s="118">
        <f>G124+G123</f>
        <v>19673142.580000002</v>
      </c>
      <c r="H155" s="113">
        <f>G155/F155*100</f>
        <v>4.362628717265418</v>
      </c>
      <c r="I155" s="119">
        <f t="shared" si="11"/>
        <v>4119656274</v>
      </c>
      <c r="J155" s="119">
        <f t="shared" si="11"/>
        <v>662900016.93</v>
      </c>
      <c r="K155" s="113">
        <f t="shared" si="18"/>
        <v>16.091148698829528</v>
      </c>
    </row>
    <row r="156" spans="1:11" s="239" customFormat="1" ht="14.25">
      <c r="A156" s="309" t="s">
        <v>177</v>
      </c>
      <c r="B156" s="241"/>
      <c r="C156" s="242"/>
      <c r="D156" s="242"/>
      <c r="E156" s="243"/>
      <c r="F156" s="242"/>
      <c r="G156" s="242"/>
      <c r="H156" s="243"/>
      <c r="I156" s="244"/>
      <c r="J156" s="244"/>
      <c r="K156" s="243"/>
    </row>
    <row r="157" spans="1:11" s="239" customFormat="1" ht="15.75" thickBot="1">
      <c r="A157" s="252" t="s">
        <v>60</v>
      </c>
      <c r="B157" s="253"/>
      <c r="C157" s="254"/>
      <c r="D157" s="254"/>
      <c r="E157" s="255"/>
      <c r="F157" s="254"/>
      <c r="G157" s="254"/>
      <c r="H157" s="255"/>
      <c r="I157" s="262"/>
      <c r="J157" s="262">
        <f>G157</f>
        <v>0</v>
      </c>
      <c r="K157" s="255"/>
    </row>
    <row r="158" spans="1:11" s="239" customFormat="1" ht="15" thickBot="1">
      <c r="A158" s="79" t="s">
        <v>64</v>
      </c>
      <c r="B158" s="230"/>
      <c r="C158" s="308">
        <f>C155+C157</f>
        <v>3668709291</v>
      </c>
      <c r="D158" s="308">
        <f>D155+D157</f>
        <v>643226874.3499999</v>
      </c>
      <c r="E158" s="232">
        <f>D158/C158*100</f>
        <v>17.532783966501526</v>
      </c>
      <c r="F158" s="308">
        <f>F155+F157</f>
        <v>450946983</v>
      </c>
      <c r="G158" s="308">
        <f>G155+G157</f>
        <v>19673142.580000002</v>
      </c>
      <c r="H158" s="232">
        <f>G158/F158*100</f>
        <v>4.362628717265418</v>
      </c>
      <c r="I158" s="231">
        <f>C158+F158</f>
        <v>4119656274</v>
      </c>
      <c r="J158" s="231">
        <f>D158+G158</f>
        <v>662900016.93</v>
      </c>
      <c r="K158" s="232">
        <f>J158/I158*100</f>
        <v>16.091148698829528</v>
      </c>
    </row>
    <row r="159" spans="1:11" s="245" customFormat="1" ht="14.25">
      <c r="A159" s="256"/>
      <c r="B159" s="257"/>
      <c r="C159" s="258"/>
      <c r="D159" s="258"/>
      <c r="E159" s="259"/>
      <c r="F159" s="258"/>
      <c r="G159" s="258"/>
      <c r="H159" s="259"/>
      <c r="I159" s="260"/>
      <c r="J159" s="260"/>
      <c r="K159" s="261"/>
    </row>
    <row r="160" spans="1:11" s="245" customFormat="1" ht="14.25">
      <c r="A160" s="247" t="s">
        <v>122</v>
      </c>
      <c r="B160" s="248">
        <v>200000</v>
      </c>
      <c r="C160" s="249">
        <f>C161</f>
        <v>2838800</v>
      </c>
      <c r="D160" s="249">
        <f>D161</f>
        <v>-28089149</v>
      </c>
      <c r="E160" s="250"/>
      <c r="F160" s="249"/>
      <c r="G160" s="249"/>
      <c r="H160" s="250"/>
      <c r="I160" s="251">
        <f aca="true" t="shared" si="19" ref="I160:J163">C160+F160</f>
        <v>2838800</v>
      </c>
      <c r="J160" s="251">
        <f t="shared" si="19"/>
        <v>-28089149</v>
      </c>
      <c r="K160" s="250"/>
    </row>
    <row r="161" spans="1:11" s="246" customFormat="1" ht="30">
      <c r="A161" s="252" t="s">
        <v>123</v>
      </c>
      <c r="B161" s="253">
        <v>208000</v>
      </c>
      <c r="C161" s="254">
        <f>C162-C163</f>
        <v>2838800</v>
      </c>
      <c r="D161" s="254">
        <f>D162-D163</f>
        <v>-28089149</v>
      </c>
      <c r="E161" s="255"/>
      <c r="F161" s="254"/>
      <c r="G161" s="254"/>
      <c r="H161" s="255"/>
      <c r="I161" s="262">
        <f t="shared" si="19"/>
        <v>2838800</v>
      </c>
      <c r="J161" s="262">
        <f t="shared" si="19"/>
        <v>-28089149</v>
      </c>
      <c r="K161" s="255"/>
    </row>
    <row r="162" spans="1:11" s="246" customFormat="1" ht="15">
      <c r="A162" s="252" t="s">
        <v>124</v>
      </c>
      <c r="B162" s="253">
        <v>208100</v>
      </c>
      <c r="C162" s="254">
        <v>2838800</v>
      </c>
      <c r="D162" s="254">
        <v>16206167</v>
      </c>
      <c r="E162" s="255"/>
      <c r="F162" s="254"/>
      <c r="G162" s="254"/>
      <c r="H162" s="255"/>
      <c r="I162" s="262">
        <f t="shared" si="19"/>
        <v>2838800</v>
      </c>
      <c r="J162" s="262">
        <f t="shared" si="19"/>
        <v>16206167</v>
      </c>
      <c r="K162" s="255"/>
    </row>
    <row r="163" spans="1:11" s="246" customFormat="1" ht="15">
      <c r="A163" s="252" t="s">
        <v>150</v>
      </c>
      <c r="B163" s="253">
        <v>208200</v>
      </c>
      <c r="C163" s="254"/>
      <c r="D163" s="254">
        <v>44295316</v>
      </c>
      <c r="E163" s="255"/>
      <c r="F163" s="254"/>
      <c r="G163" s="254"/>
      <c r="H163" s="255"/>
      <c r="I163" s="262">
        <f t="shared" si="19"/>
        <v>0</v>
      </c>
      <c r="J163" s="262">
        <f t="shared" si="19"/>
        <v>44295316</v>
      </c>
      <c r="K163" s="255"/>
    </row>
    <row r="164" spans="1:11" s="245" customFormat="1" ht="14.25">
      <c r="A164" s="240"/>
      <c r="B164" s="241"/>
      <c r="C164" s="242"/>
      <c r="D164" s="242"/>
      <c r="E164" s="243"/>
      <c r="F164" s="242"/>
      <c r="G164" s="242"/>
      <c r="H164" s="243"/>
      <c r="I164" s="244"/>
      <c r="J164" s="244"/>
      <c r="K164" s="243"/>
    </row>
    <row r="165" spans="1:11" s="245" customFormat="1" ht="14.25">
      <c r="A165" s="240"/>
      <c r="B165" s="241"/>
      <c r="C165" s="242"/>
      <c r="D165" s="242"/>
      <c r="E165" s="243"/>
      <c r="F165" s="242"/>
      <c r="G165" s="242"/>
      <c r="H165" s="243"/>
      <c r="I165" s="244"/>
      <c r="J165" s="244"/>
      <c r="K165" s="243"/>
    </row>
    <row r="166" spans="1:11" s="245" customFormat="1" ht="14.25">
      <c r="A166" s="240"/>
      <c r="B166" s="241"/>
      <c r="C166" s="242"/>
      <c r="D166" s="242"/>
      <c r="E166" s="243"/>
      <c r="F166" s="242"/>
      <c r="G166" s="242"/>
      <c r="H166" s="243"/>
      <c r="I166" s="244"/>
      <c r="J166" s="244"/>
      <c r="K166" s="243"/>
    </row>
    <row r="167" spans="1:11" s="245" customFormat="1" ht="14.25">
      <c r="A167" s="240"/>
      <c r="B167" s="241"/>
      <c r="C167" s="242"/>
      <c r="D167" s="242"/>
      <c r="E167" s="243"/>
      <c r="F167" s="242"/>
      <c r="G167" s="242"/>
      <c r="H167" s="243"/>
      <c r="I167" s="244"/>
      <c r="J167" s="244"/>
      <c r="K167" s="243"/>
    </row>
    <row r="168" spans="1:11" s="239" customFormat="1" ht="14.25">
      <c r="A168" s="234"/>
      <c r="B168" s="235"/>
      <c r="C168" s="236"/>
      <c r="D168" s="236">
        <f>D155-D88</f>
        <v>-172610218.76</v>
      </c>
      <c r="E168" s="237"/>
      <c r="F168" s="236"/>
      <c r="G168" s="236"/>
      <c r="H168" s="237"/>
      <c r="I168" s="238"/>
      <c r="J168" s="238"/>
      <c r="K168" s="237"/>
    </row>
    <row r="169" spans="2:11" s="219" customFormat="1" ht="14.25">
      <c r="B169" s="279"/>
      <c r="C169" s="280">
        <f aca="true" t="shared" si="20" ref="C169:K169">C155-C88</f>
        <v>0</v>
      </c>
      <c r="D169" s="280">
        <f t="shared" si="20"/>
        <v>-172610218.76</v>
      </c>
      <c r="E169" s="280">
        <f t="shared" si="20"/>
        <v>-4.704930401093481</v>
      </c>
      <c r="F169" s="280">
        <f t="shared" si="20"/>
        <v>1643460</v>
      </c>
      <c r="G169" s="280">
        <f t="shared" si="20"/>
        <v>-33194072.189999994</v>
      </c>
      <c r="H169" s="280">
        <f t="shared" si="20"/>
        <v>-7.40385252842025</v>
      </c>
      <c r="I169" s="280">
        <f t="shared" si="20"/>
        <v>1643460</v>
      </c>
      <c r="J169" s="280">
        <f t="shared" si="20"/>
        <v>-205804290.94999993</v>
      </c>
      <c r="K169" s="280">
        <f t="shared" si="20"/>
        <v>-5.004082110716951</v>
      </c>
    </row>
    <row r="170" spans="2:11" s="219" customFormat="1" ht="14.25">
      <c r="B170" s="279" t="s">
        <v>107</v>
      </c>
      <c r="C170" s="281">
        <v>1068529106</v>
      </c>
      <c r="D170" s="281">
        <v>536949130</v>
      </c>
      <c r="E170" s="281">
        <v>50.25</v>
      </c>
      <c r="F170" s="281">
        <v>160890300</v>
      </c>
      <c r="G170" s="281">
        <v>89327666</v>
      </c>
      <c r="H170" s="281">
        <v>55.52</v>
      </c>
      <c r="I170" s="281">
        <v>1229419406</v>
      </c>
      <c r="J170" s="281">
        <v>626276796</v>
      </c>
      <c r="K170" s="281">
        <v>50.94</v>
      </c>
    </row>
    <row r="171" spans="2:11" s="219" customFormat="1" ht="14.25">
      <c r="B171" s="279"/>
      <c r="C171" s="280"/>
      <c r="D171" s="280"/>
      <c r="E171" s="280"/>
      <c r="F171" s="280">
        <f>F155-171807600</f>
        <v>279139383</v>
      </c>
      <c r="G171" s="280"/>
      <c r="H171" s="280"/>
      <c r="I171" s="280"/>
      <c r="J171" s="280"/>
      <c r="K171" s="280"/>
    </row>
    <row r="172" spans="2:11" s="219" customFormat="1" ht="14.25">
      <c r="B172" s="279"/>
      <c r="C172" s="280"/>
      <c r="D172" s="280"/>
      <c r="E172" s="280"/>
      <c r="F172" s="280"/>
      <c r="G172" s="280"/>
      <c r="H172" s="280"/>
      <c r="I172" s="280"/>
      <c r="J172" s="280"/>
      <c r="K172" s="280"/>
    </row>
    <row r="173" spans="2:11" s="219" customFormat="1" ht="14.25">
      <c r="B173" s="279" t="s">
        <v>106</v>
      </c>
      <c r="C173" s="280">
        <f>C155-C170</f>
        <v>2600180185</v>
      </c>
      <c r="D173" s="280">
        <f aca="true" t="shared" si="21" ref="D173:K173">D155-D170</f>
        <v>106277744.3499999</v>
      </c>
      <c r="E173" s="280">
        <f t="shared" si="21"/>
        <v>-32.717216033498474</v>
      </c>
      <c r="F173" s="280">
        <f t="shared" si="21"/>
        <v>290056683</v>
      </c>
      <c r="G173" s="280">
        <f t="shared" si="21"/>
        <v>-69654523.42</v>
      </c>
      <c r="H173" s="280">
        <f t="shared" si="21"/>
        <v>-51.15737128273459</v>
      </c>
      <c r="I173" s="280">
        <f t="shared" si="21"/>
        <v>2890236868</v>
      </c>
      <c r="J173" s="280">
        <f t="shared" si="21"/>
        <v>36623220.92999995</v>
      </c>
      <c r="K173" s="280">
        <f t="shared" si="21"/>
        <v>-34.84885130117047</v>
      </c>
    </row>
    <row r="174" spans="2:11" s="219" customFormat="1" ht="14.25">
      <c r="B174" s="279"/>
      <c r="C174" s="280"/>
      <c r="D174" s="280"/>
      <c r="E174" s="280"/>
      <c r="F174" s="280"/>
      <c r="G174" s="280"/>
      <c r="H174" s="280"/>
      <c r="I174" s="280"/>
      <c r="J174" s="280"/>
      <c r="K174" s="280"/>
    </row>
    <row r="175" spans="2:11" s="219" customFormat="1" ht="14.25">
      <c r="B175" s="279"/>
      <c r="C175" s="280"/>
      <c r="D175" s="280"/>
      <c r="E175" s="280"/>
      <c r="F175" s="280"/>
      <c r="G175" s="280"/>
      <c r="H175" s="280"/>
      <c r="I175" s="280"/>
      <c r="J175" s="280"/>
      <c r="K175" s="280"/>
    </row>
    <row r="176" spans="2:11" s="219" customFormat="1" ht="14.25">
      <c r="B176" s="279"/>
      <c r="C176" s="282">
        <f>D97+D98+D99+D101+D103+D100</f>
        <v>225219711.21</v>
      </c>
      <c r="D176" s="282">
        <f>J50+J53+J55+J56+J58+J59+J60+J62+J69+J73+J74+J75+J82</f>
        <v>399419717.36</v>
      </c>
      <c r="E176" s="280"/>
      <c r="F176" s="280"/>
      <c r="G176" s="280"/>
      <c r="H176" s="280"/>
      <c r="I176" s="280"/>
      <c r="J176" s="280"/>
      <c r="K176" s="280"/>
    </row>
    <row r="177" spans="2:11" s="219" customFormat="1" ht="14.25">
      <c r="B177" s="279"/>
      <c r="C177" s="283">
        <f>C176/D123</f>
        <v>0.990476958194512</v>
      </c>
      <c r="D177" s="280"/>
      <c r="E177" s="280"/>
      <c r="F177" s="280"/>
      <c r="G177" s="280"/>
      <c r="H177" s="280"/>
      <c r="I177" s="280"/>
      <c r="J177" s="280"/>
      <c r="K177" s="280"/>
    </row>
    <row r="178" spans="2:11" s="219" customFormat="1" ht="14.25">
      <c r="B178" s="279"/>
      <c r="C178" s="280"/>
      <c r="D178" s="280"/>
      <c r="E178" s="280"/>
      <c r="F178" s="280"/>
      <c r="G178" s="280"/>
      <c r="H178" s="280"/>
      <c r="I178" s="280"/>
      <c r="J178" s="280"/>
      <c r="K178" s="280"/>
    </row>
    <row r="179" spans="2:11" s="219" customFormat="1" ht="14.25">
      <c r="B179" s="279"/>
      <c r="C179" s="283">
        <f>D103/D123</f>
        <v>0.039920990057483015</v>
      </c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/>
      <c r="C180" s="280"/>
      <c r="D180" s="280"/>
      <c r="E180" s="280"/>
      <c r="F180" s="280"/>
      <c r="G180" s="280"/>
      <c r="H180" s="280"/>
      <c r="I180" s="280"/>
      <c r="J180" s="280"/>
      <c r="K180" s="280"/>
    </row>
    <row r="181" spans="2:11" s="219" customFormat="1" ht="14.25">
      <c r="B181" s="279"/>
      <c r="C181" s="280"/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0"/>
      <c r="D183" s="280"/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0"/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0"/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80"/>
      <c r="D199" s="280"/>
      <c r="E199" s="280"/>
      <c r="F199" s="280"/>
      <c r="G199" s="280"/>
      <c r="H199" s="280"/>
      <c r="I199" s="280"/>
      <c r="J199" s="280"/>
      <c r="K199" s="280"/>
    </row>
    <row r="200" spans="2:11" s="219" customFormat="1" ht="14.25">
      <c r="B200" s="279"/>
      <c r="C200" s="280"/>
      <c r="D200" s="280"/>
      <c r="E200" s="280"/>
      <c r="F200" s="280"/>
      <c r="G200" s="280"/>
      <c r="H200" s="280"/>
      <c r="I200" s="280"/>
      <c r="J200" s="280"/>
      <c r="K200" s="280"/>
    </row>
    <row r="201" spans="2:11" s="219" customFormat="1" ht="14.25">
      <c r="B201" s="279"/>
      <c r="C201" s="280"/>
      <c r="D201" s="280"/>
      <c r="E201" s="280"/>
      <c r="F201" s="280"/>
      <c r="G201" s="280"/>
      <c r="H201" s="280"/>
      <c r="I201" s="280"/>
      <c r="J201" s="280"/>
      <c r="K201" s="280"/>
    </row>
    <row r="202" spans="2:11" s="219" customFormat="1" ht="14.25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</row>
    <row r="203" spans="2:11" s="219" customFormat="1" ht="14.25"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</row>
    <row r="204" spans="2:11" s="219" customFormat="1" ht="14.25">
      <c r="B204" s="279"/>
      <c r="C204" s="280"/>
      <c r="D204" s="280"/>
      <c r="E204" s="280"/>
      <c r="F204" s="280"/>
      <c r="G204" s="280"/>
      <c r="H204" s="280"/>
      <c r="I204" s="280"/>
      <c r="J204" s="280"/>
      <c r="K204" s="280"/>
    </row>
    <row r="205" spans="2:11" s="219" customFormat="1" ht="14.25">
      <c r="B205" s="279"/>
      <c r="C205" s="280"/>
      <c r="D205" s="280"/>
      <c r="E205" s="280"/>
      <c r="F205" s="280"/>
      <c r="G205" s="280"/>
      <c r="H205" s="280"/>
      <c r="I205" s="280"/>
      <c r="J205" s="280"/>
      <c r="K205" s="280"/>
    </row>
    <row r="206" spans="2:11" s="219" customFormat="1" ht="14.25">
      <c r="B206" s="279"/>
      <c r="C206" s="280"/>
      <c r="D206" s="280"/>
      <c r="E206" s="280"/>
      <c r="F206" s="280"/>
      <c r="G206" s="280"/>
      <c r="H206" s="280"/>
      <c r="I206" s="280"/>
      <c r="J206" s="280"/>
      <c r="K206" s="280"/>
    </row>
    <row r="207" spans="2:11" s="219" customFormat="1" ht="14.25">
      <c r="B207" s="279"/>
      <c r="C207" s="280"/>
      <c r="D207" s="280"/>
      <c r="E207" s="280"/>
      <c r="F207" s="280"/>
      <c r="G207" s="280"/>
      <c r="H207" s="280"/>
      <c r="I207" s="280"/>
      <c r="J207" s="280"/>
      <c r="K207" s="280"/>
    </row>
    <row r="208" spans="2:11" s="219" customFormat="1" ht="14.25"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</row>
    <row r="209" spans="2:11" s="219" customFormat="1" ht="14.25">
      <c r="B209" s="279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spans="2:11" s="219" customFormat="1" ht="14.25">
      <c r="B210" s="279"/>
      <c r="C210" s="280"/>
      <c r="D210" s="280"/>
      <c r="E210" s="280"/>
      <c r="F210" s="280"/>
      <c r="G210" s="280"/>
      <c r="H210" s="280"/>
      <c r="I210" s="280"/>
      <c r="J210" s="280"/>
      <c r="K210" s="280"/>
    </row>
    <row r="211" spans="2:11" s="219" customFormat="1" ht="14.25">
      <c r="B211" s="279"/>
      <c r="C211" s="280"/>
      <c r="D211" s="280"/>
      <c r="E211" s="280"/>
      <c r="F211" s="280"/>
      <c r="G211" s="280"/>
      <c r="H211" s="280"/>
      <c r="I211" s="280"/>
      <c r="J211" s="280"/>
      <c r="K211" s="280"/>
    </row>
    <row r="212" spans="2:11" s="219" customFormat="1" ht="14.25">
      <c r="B212" s="279"/>
      <c r="C212" s="280"/>
      <c r="D212" s="280"/>
      <c r="E212" s="280"/>
      <c r="F212" s="280"/>
      <c r="G212" s="280"/>
      <c r="H212" s="280"/>
      <c r="I212" s="280"/>
      <c r="J212" s="280"/>
      <c r="K212" s="280"/>
    </row>
    <row r="213" spans="2:11" s="219" customFormat="1" ht="14.25">
      <c r="B213" s="279"/>
      <c r="C213" s="280"/>
      <c r="D213" s="280"/>
      <c r="E213" s="280"/>
      <c r="F213" s="280"/>
      <c r="G213" s="280"/>
      <c r="H213" s="280"/>
      <c r="I213" s="280"/>
      <c r="J213" s="280"/>
      <c r="K213" s="280"/>
    </row>
    <row r="214" spans="2:11" s="219" customFormat="1" ht="14.25">
      <c r="B214" s="279"/>
      <c r="C214" s="280"/>
      <c r="D214" s="280"/>
      <c r="E214" s="280"/>
      <c r="F214" s="280"/>
      <c r="G214" s="280"/>
      <c r="H214" s="280"/>
      <c r="I214" s="280"/>
      <c r="J214" s="280"/>
      <c r="K214" s="280"/>
    </row>
    <row r="215" spans="2:11" s="219" customFormat="1" ht="14.25">
      <c r="B215" s="279"/>
      <c r="C215" s="280"/>
      <c r="D215" s="280"/>
      <c r="E215" s="280"/>
      <c r="F215" s="280"/>
      <c r="G215" s="280"/>
      <c r="H215" s="280"/>
      <c r="I215" s="280"/>
      <c r="J215" s="280"/>
      <c r="K215" s="280"/>
    </row>
    <row r="216" spans="2:11" s="219" customFormat="1" ht="14.25">
      <c r="B216" s="279"/>
      <c r="C216" s="280"/>
      <c r="D216" s="280"/>
      <c r="E216" s="280"/>
      <c r="F216" s="280"/>
      <c r="G216" s="280"/>
      <c r="H216" s="280"/>
      <c r="I216" s="280"/>
      <c r="J216" s="280"/>
      <c r="K216" s="280"/>
    </row>
    <row r="217" spans="2:11" s="219" customFormat="1" ht="14.25">
      <c r="B217" s="279"/>
      <c r="C217" s="280"/>
      <c r="D217" s="280"/>
      <c r="E217" s="280"/>
      <c r="F217" s="280"/>
      <c r="G217" s="280"/>
      <c r="H217" s="280"/>
      <c r="I217" s="280"/>
      <c r="J217" s="280"/>
      <c r="K217" s="280"/>
    </row>
    <row r="218" spans="2:11" s="219" customFormat="1" ht="14.25">
      <c r="B218" s="279"/>
      <c r="C218" s="280"/>
      <c r="D218" s="280"/>
      <c r="E218" s="280"/>
      <c r="F218" s="280"/>
      <c r="G218" s="280"/>
      <c r="H218" s="280"/>
      <c r="I218" s="280"/>
      <c r="J218" s="280"/>
      <c r="K218" s="280"/>
    </row>
    <row r="219" spans="2:11" s="219" customFormat="1" ht="14.25">
      <c r="B219" s="279"/>
      <c r="C219" s="280"/>
      <c r="D219" s="280"/>
      <c r="E219" s="280"/>
      <c r="F219" s="280"/>
      <c r="G219" s="280"/>
      <c r="H219" s="280"/>
      <c r="I219" s="280"/>
      <c r="J219" s="280"/>
      <c r="K219" s="280"/>
    </row>
    <row r="220" spans="2:11" s="219" customFormat="1" ht="14.25">
      <c r="B220" s="279"/>
      <c r="C220" s="280"/>
      <c r="D220" s="280"/>
      <c r="E220" s="280"/>
      <c r="F220" s="280"/>
      <c r="G220" s="280"/>
      <c r="H220" s="280"/>
      <c r="I220" s="280"/>
      <c r="J220" s="280"/>
      <c r="K220" s="280"/>
    </row>
    <row r="221" spans="2:11" s="219" customFormat="1" ht="14.25">
      <c r="B221" s="279"/>
      <c r="C221" s="280"/>
      <c r="D221" s="280"/>
      <c r="E221" s="280"/>
      <c r="F221" s="280"/>
      <c r="G221" s="280"/>
      <c r="H221" s="280"/>
      <c r="I221" s="280"/>
      <c r="J221" s="280"/>
      <c r="K221" s="280"/>
    </row>
    <row r="222" spans="2:11" s="219" customFormat="1" ht="14.25">
      <c r="B222" s="279"/>
      <c r="C222" s="296"/>
      <c r="D222" s="296"/>
      <c r="E222" s="297"/>
      <c r="F222" s="296"/>
      <c r="G222" s="296"/>
      <c r="H222" s="297"/>
      <c r="I222" s="296"/>
      <c r="J222" s="296"/>
      <c r="K222" s="297"/>
    </row>
    <row r="223" spans="2:11" s="219" customFormat="1" ht="14.25">
      <c r="B223" s="279"/>
      <c r="C223" s="296"/>
      <c r="D223" s="296"/>
      <c r="E223" s="297"/>
      <c r="F223" s="296"/>
      <c r="G223" s="296"/>
      <c r="H223" s="297"/>
      <c r="I223" s="296"/>
      <c r="J223" s="296"/>
      <c r="K223" s="297"/>
    </row>
    <row r="224" spans="2:11" s="219" customFormat="1" ht="14.25">
      <c r="B224" s="279"/>
      <c r="C224" s="296"/>
      <c r="D224" s="296"/>
      <c r="E224" s="297"/>
      <c r="F224" s="296"/>
      <c r="G224" s="296"/>
      <c r="H224" s="297"/>
      <c r="I224" s="296"/>
      <c r="J224" s="296"/>
      <c r="K224" s="297"/>
    </row>
    <row r="225" spans="2:11" s="219" customFormat="1" ht="14.25">
      <c r="B225" s="279"/>
      <c r="C225" s="296"/>
      <c r="D225" s="296"/>
      <c r="E225" s="297"/>
      <c r="F225" s="296"/>
      <c r="G225" s="296"/>
      <c r="H225" s="297"/>
      <c r="I225" s="296"/>
      <c r="J225" s="296"/>
      <c r="K225" s="297"/>
    </row>
    <row r="226" spans="2:11" s="219" customFormat="1" ht="14.25">
      <c r="B226" s="279"/>
      <c r="C226" s="296"/>
      <c r="D226" s="296"/>
      <c r="E226" s="297"/>
      <c r="F226" s="296"/>
      <c r="G226" s="296"/>
      <c r="H226" s="297"/>
      <c r="I226" s="296"/>
      <c r="J226" s="296"/>
      <c r="K226" s="297"/>
    </row>
    <row r="227" spans="2:11" s="219" customFormat="1" ht="14.25">
      <c r="B227" s="279"/>
      <c r="C227" s="296"/>
      <c r="D227" s="296"/>
      <c r="E227" s="297"/>
      <c r="F227" s="296"/>
      <c r="G227" s="296"/>
      <c r="H227" s="297"/>
      <c r="I227" s="296"/>
      <c r="J227" s="296"/>
      <c r="K227" s="297"/>
    </row>
    <row r="228" spans="2:11" s="219" customFormat="1" ht="14.25">
      <c r="B228" s="279"/>
      <c r="C228" s="296"/>
      <c r="D228" s="296"/>
      <c r="E228" s="297"/>
      <c r="F228" s="296"/>
      <c r="G228" s="296"/>
      <c r="H228" s="297"/>
      <c r="I228" s="296"/>
      <c r="J228" s="296"/>
      <c r="K228" s="297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  <row r="1205" spans="2:11" s="219" customFormat="1" ht="14.25">
      <c r="B1205" s="279"/>
      <c r="C1205" s="296"/>
      <c r="D1205" s="296"/>
      <c r="E1205" s="297"/>
      <c r="F1205" s="296"/>
      <c r="G1205" s="296"/>
      <c r="H1205" s="297"/>
      <c r="I1205" s="296"/>
      <c r="J1205" s="296"/>
      <c r="K1205" s="297"/>
    </row>
    <row r="1206" spans="2:11" s="219" customFormat="1" ht="14.25">
      <c r="B1206" s="279"/>
      <c r="C1206" s="296"/>
      <c r="D1206" s="296"/>
      <c r="E1206" s="297"/>
      <c r="F1206" s="296"/>
      <c r="G1206" s="296"/>
      <c r="H1206" s="297"/>
      <c r="I1206" s="296"/>
      <c r="J1206" s="296"/>
      <c r="K1206" s="297"/>
    </row>
    <row r="1207" spans="2:11" s="219" customFormat="1" ht="14.25">
      <c r="B1207" s="279"/>
      <c r="C1207" s="296"/>
      <c r="D1207" s="296"/>
      <c r="E1207" s="297"/>
      <c r="F1207" s="296"/>
      <c r="G1207" s="296"/>
      <c r="H1207" s="297"/>
      <c r="I1207" s="296"/>
      <c r="J1207" s="296"/>
      <c r="K1207" s="297"/>
    </row>
    <row r="1208" spans="2:11" s="219" customFormat="1" ht="14.25">
      <c r="B1208" s="279"/>
      <c r="C1208" s="296"/>
      <c r="D1208" s="296"/>
      <c r="E1208" s="297"/>
      <c r="F1208" s="296"/>
      <c r="G1208" s="296"/>
      <c r="H1208" s="297"/>
      <c r="I1208" s="296"/>
      <c r="J1208" s="296"/>
      <c r="K1208" s="297"/>
    </row>
    <row r="1209" spans="2:11" s="219" customFormat="1" ht="14.25">
      <c r="B1209" s="279"/>
      <c r="C1209" s="296"/>
      <c r="D1209" s="296"/>
      <c r="E1209" s="297"/>
      <c r="F1209" s="296"/>
      <c r="G1209" s="296"/>
      <c r="H1209" s="297"/>
      <c r="I1209" s="296"/>
      <c r="J1209" s="296"/>
      <c r="K1209" s="297"/>
    </row>
    <row r="1210" spans="2:11" s="219" customFormat="1" ht="14.25">
      <c r="B1210" s="279"/>
      <c r="C1210" s="296"/>
      <c r="D1210" s="296"/>
      <c r="E1210" s="297"/>
      <c r="F1210" s="296"/>
      <c r="G1210" s="296"/>
      <c r="H1210" s="297"/>
      <c r="I1210" s="296"/>
      <c r="J1210" s="296"/>
      <c r="K1210" s="297"/>
    </row>
    <row r="1211" spans="2:11" s="219" customFormat="1" ht="14.25">
      <c r="B1211" s="279"/>
      <c r="C1211" s="296"/>
      <c r="D1211" s="296"/>
      <c r="E1211" s="297"/>
      <c r="F1211" s="296"/>
      <c r="G1211" s="296"/>
      <c r="H1211" s="297"/>
      <c r="I1211" s="296"/>
      <c r="J1211" s="296"/>
      <c r="K1211" s="297"/>
    </row>
    <row r="1212" spans="2:11" s="219" customFormat="1" ht="14.25">
      <c r="B1212" s="279"/>
      <c r="C1212" s="296"/>
      <c r="D1212" s="296"/>
      <c r="E1212" s="297"/>
      <c r="F1212" s="296"/>
      <c r="G1212" s="296"/>
      <c r="H1212" s="297"/>
      <c r="I1212" s="296"/>
      <c r="J1212" s="296"/>
      <c r="K1212" s="297"/>
    </row>
    <row r="1213" spans="2:11" s="219" customFormat="1" ht="14.25">
      <c r="B1213" s="279"/>
      <c r="C1213" s="296"/>
      <c r="D1213" s="296"/>
      <c r="E1213" s="297"/>
      <c r="F1213" s="296"/>
      <c r="G1213" s="296"/>
      <c r="H1213" s="297"/>
      <c r="I1213" s="296"/>
      <c r="J1213" s="296"/>
      <c r="K1213" s="297"/>
    </row>
    <row r="1214" spans="2:11" s="219" customFormat="1" ht="14.25">
      <c r="B1214" s="279"/>
      <c r="C1214" s="296"/>
      <c r="D1214" s="296"/>
      <c r="E1214" s="297"/>
      <c r="F1214" s="296"/>
      <c r="G1214" s="296"/>
      <c r="H1214" s="297"/>
      <c r="I1214" s="296"/>
      <c r="J1214" s="296"/>
      <c r="K1214" s="297"/>
    </row>
    <row r="1215" spans="2:11" s="219" customFormat="1" ht="14.25">
      <c r="B1215" s="279"/>
      <c r="C1215" s="296"/>
      <c r="D1215" s="296"/>
      <c r="E1215" s="297"/>
      <c r="F1215" s="296"/>
      <c r="G1215" s="296"/>
      <c r="H1215" s="297"/>
      <c r="I1215" s="296"/>
      <c r="J1215" s="296"/>
      <c r="K1215" s="297"/>
    </row>
    <row r="1216" spans="2:11" s="219" customFormat="1" ht="14.25">
      <c r="B1216" s="279"/>
      <c r="C1216" s="296"/>
      <c r="D1216" s="296"/>
      <c r="E1216" s="297"/>
      <c r="F1216" s="296"/>
      <c r="G1216" s="296"/>
      <c r="H1216" s="297"/>
      <c r="I1216" s="296"/>
      <c r="J1216" s="296"/>
      <c r="K1216" s="297"/>
    </row>
    <row r="1217" spans="2:11" s="219" customFormat="1" ht="14.25">
      <c r="B1217" s="279"/>
      <c r="C1217" s="296"/>
      <c r="D1217" s="296"/>
      <c r="E1217" s="297"/>
      <c r="F1217" s="296"/>
      <c r="G1217" s="296"/>
      <c r="H1217" s="297"/>
      <c r="I1217" s="296"/>
      <c r="J1217" s="296"/>
      <c r="K1217" s="297"/>
    </row>
    <row r="1218" spans="2:11" s="219" customFormat="1" ht="14.25">
      <c r="B1218" s="279"/>
      <c r="C1218" s="296"/>
      <c r="D1218" s="296"/>
      <c r="E1218" s="297"/>
      <c r="F1218" s="296"/>
      <c r="G1218" s="296"/>
      <c r="H1218" s="297"/>
      <c r="I1218" s="296"/>
      <c r="J1218" s="296"/>
      <c r="K1218" s="297"/>
    </row>
    <row r="1219" spans="2:11" s="219" customFormat="1" ht="14.25">
      <c r="B1219" s="279"/>
      <c r="C1219" s="296"/>
      <c r="D1219" s="296"/>
      <c r="E1219" s="297"/>
      <c r="F1219" s="296"/>
      <c r="G1219" s="296"/>
      <c r="H1219" s="297"/>
      <c r="I1219" s="296"/>
      <c r="J1219" s="296"/>
      <c r="K1219" s="297"/>
    </row>
    <row r="1220" spans="2:11" s="219" customFormat="1" ht="14.25">
      <c r="B1220" s="279"/>
      <c r="C1220" s="296"/>
      <c r="D1220" s="296"/>
      <c r="E1220" s="297"/>
      <c r="F1220" s="296"/>
      <c r="G1220" s="296"/>
      <c r="H1220" s="297"/>
      <c r="I1220" s="296"/>
      <c r="J1220" s="296"/>
      <c r="K1220" s="297"/>
    </row>
    <row r="1221" spans="2:11" s="219" customFormat="1" ht="14.25">
      <c r="B1221" s="279"/>
      <c r="C1221" s="296"/>
      <c r="D1221" s="296"/>
      <c r="E1221" s="297"/>
      <c r="F1221" s="296"/>
      <c r="G1221" s="296"/>
      <c r="H1221" s="297"/>
      <c r="I1221" s="296"/>
      <c r="J1221" s="296"/>
      <c r="K1221" s="297"/>
    </row>
    <row r="1222" spans="2:11" s="219" customFormat="1" ht="14.25">
      <c r="B1222" s="279"/>
      <c r="C1222" s="296"/>
      <c r="D1222" s="296"/>
      <c r="E1222" s="297"/>
      <c r="F1222" s="296"/>
      <c r="G1222" s="296"/>
      <c r="H1222" s="297"/>
      <c r="I1222" s="296"/>
      <c r="J1222" s="296"/>
      <c r="K1222" s="297"/>
    </row>
    <row r="1223" spans="2:11" s="219" customFormat="1" ht="14.25">
      <c r="B1223" s="279"/>
      <c r="C1223" s="296"/>
      <c r="D1223" s="296"/>
      <c r="E1223" s="297"/>
      <c r="F1223" s="296"/>
      <c r="G1223" s="296"/>
      <c r="H1223" s="297"/>
      <c r="I1223" s="296"/>
      <c r="J1223" s="296"/>
      <c r="K1223" s="297"/>
    </row>
    <row r="1224" spans="2:11" s="219" customFormat="1" ht="14.25">
      <c r="B1224" s="279"/>
      <c r="C1224" s="296"/>
      <c r="D1224" s="296"/>
      <c r="E1224" s="297"/>
      <c r="F1224" s="296"/>
      <c r="G1224" s="296"/>
      <c r="H1224" s="297"/>
      <c r="I1224" s="296"/>
      <c r="J1224" s="296"/>
      <c r="K1224" s="297"/>
    </row>
    <row r="1225" spans="2:11" s="219" customFormat="1" ht="14.25">
      <c r="B1225" s="279"/>
      <c r="C1225" s="296"/>
      <c r="D1225" s="296"/>
      <c r="E1225" s="297"/>
      <c r="F1225" s="296"/>
      <c r="G1225" s="296"/>
      <c r="H1225" s="297"/>
      <c r="I1225" s="296"/>
      <c r="J1225" s="296"/>
      <c r="K1225" s="297"/>
    </row>
    <row r="1226" spans="2:11" s="219" customFormat="1" ht="14.25">
      <c r="B1226" s="279"/>
      <c r="C1226" s="296"/>
      <c r="D1226" s="296"/>
      <c r="E1226" s="297"/>
      <c r="F1226" s="296"/>
      <c r="G1226" s="296"/>
      <c r="H1226" s="297"/>
      <c r="I1226" s="296"/>
      <c r="J1226" s="296"/>
      <c r="K1226" s="297"/>
    </row>
    <row r="1227" spans="2:11" s="219" customFormat="1" ht="14.25">
      <c r="B1227" s="279"/>
      <c r="C1227" s="296"/>
      <c r="D1227" s="296"/>
      <c r="E1227" s="297"/>
      <c r="F1227" s="296"/>
      <c r="G1227" s="296"/>
      <c r="H1227" s="297"/>
      <c r="I1227" s="296"/>
      <c r="J1227" s="296"/>
      <c r="K1227" s="297"/>
    </row>
  </sheetData>
  <mergeCells count="38">
    <mergeCell ref="J132:J133"/>
    <mergeCell ref="K132:K133"/>
    <mergeCell ref="J56:J57"/>
    <mergeCell ref="K56:K57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F90:H90"/>
    <mergeCell ref="I90:K90"/>
    <mergeCell ref="E56:E57"/>
    <mergeCell ref="F56:F57"/>
    <mergeCell ref="G56:G57"/>
    <mergeCell ref="H56:H57"/>
    <mergeCell ref="I56:I57"/>
    <mergeCell ref="B56:B57"/>
    <mergeCell ref="C56:C57"/>
    <mergeCell ref="D56:D57"/>
    <mergeCell ref="A90:A93"/>
    <mergeCell ref="C90:E90"/>
    <mergeCell ref="A33:A36"/>
    <mergeCell ref="C33:E33"/>
    <mergeCell ref="F33:H33"/>
    <mergeCell ref="I33:K33"/>
    <mergeCell ref="A132:A133"/>
    <mergeCell ref="A56:A57"/>
    <mergeCell ref="I1:K1"/>
    <mergeCell ref="I2:K2"/>
    <mergeCell ref="I3:K3"/>
    <mergeCell ref="A5:K5"/>
    <mergeCell ref="A4:K4"/>
    <mergeCell ref="C7:E7"/>
    <mergeCell ref="F7:H7"/>
    <mergeCell ref="I7:K7"/>
  </mergeCells>
  <printOptions/>
  <pageMargins left="0.84" right="0.47" top="0.49" bottom="0.34" header="0.5" footer="0.31"/>
  <pageSetup horizontalDpi="600" verticalDpi="600" orientation="landscape" paperSize="9" scale="78" r:id="rId1"/>
  <rowBreaks count="4" manualBreakCount="4">
    <brk id="39" max="10" man="1"/>
    <brk id="57" max="10" man="1"/>
    <brk id="75" max="10" man="1"/>
    <brk id="93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529" t="s">
        <v>87</v>
      </c>
      <c r="J1" s="529"/>
      <c r="K1" s="529"/>
    </row>
    <row r="2" spans="9:11" ht="12.75">
      <c r="I2" s="529" t="s">
        <v>89</v>
      </c>
      <c r="J2" s="529"/>
      <c r="K2" s="529"/>
    </row>
    <row r="3" spans="9:11" ht="12.75">
      <c r="I3" s="530" t="s">
        <v>88</v>
      </c>
      <c r="J3" s="530"/>
      <c r="K3" s="530"/>
    </row>
    <row r="4" spans="1:11" s="8" customFormat="1" ht="18" customHeight="1">
      <c r="A4" s="522" t="s">
        <v>97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517" t="s">
        <v>1</v>
      </c>
      <c r="D6" s="518"/>
      <c r="E6" s="518"/>
      <c r="F6" s="519" t="s">
        <v>66</v>
      </c>
      <c r="G6" s="519"/>
      <c r="H6" s="519"/>
      <c r="I6" s="520" t="s">
        <v>2</v>
      </c>
      <c r="J6" s="520"/>
      <c r="K6" s="521"/>
    </row>
    <row r="7" spans="1:11" s="8" customFormat="1" ht="15.7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53.02587659496282</v>
      </c>
      <c r="F11" s="32">
        <f>F18+F14</f>
        <v>29400000</v>
      </c>
      <c r="G11" s="32">
        <f>G18+G14+G20</f>
        <v>15639160</v>
      </c>
      <c r="H11" s="88">
        <f>G11/F11*100</f>
        <v>53.19442176870748</v>
      </c>
      <c r="I11" s="32">
        <f>C11+F11</f>
        <v>473214266</v>
      </c>
      <c r="J11" s="32">
        <f>D11+G11</f>
        <v>250975565</v>
      </c>
      <c r="K11" s="88">
        <f>J11/I11*100</f>
        <v>53.03634802083502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51.506581124427505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51.506581124427505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38.788333333333334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38.788333333333334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53.36798932384341</v>
      </c>
      <c r="I14" s="28">
        <f t="shared" si="0"/>
        <v>28100000</v>
      </c>
      <c r="J14" s="28">
        <f t="shared" si="0"/>
        <v>14996405</v>
      </c>
      <c r="K14" s="85">
        <f t="shared" si="1"/>
        <v>53.36798932384341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54.51630490566038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54.51630490566038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77.49037441835299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77.49037441835299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49.44269230769231</v>
      </c>
      <c r="I18" s="28">
        <f t="shared" si="0"/>
        <v>1300000</v>
      </c>
      <c r="J18" s="28">
        <f t="shared" si="0"/>
        <v>642755</v>
      </c>
      <c r="K18" s="85">
        <f t="shared" si="1"/>
        <v>49.44269230769231</v>
      </c>
    </row>
    <row r="19" spans="1:12" s="21" customFormat="1" ht="30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67.4769515111981</v>
      </c>
      <c r="F21" s="32">
        <f>F24+F29</f>
        <v>20314300</v>
      </c>
      <c r="G21" s="32">
        <f>G24+G29+G28</f>
        <v>19653386</v>
      </c>
      <c r="H21" s="88">
        <f>G21/F21*100</f>
        <v>96.74655784348957</v>
      </c>
      <c r="I21" s="32">
        <f t="shared" si="0"/>
        <v>27672700</v>
      </c>
      <c r="J21" s="32">
        <f t="shared" si="0"/>
        <v>24618610</v>
      </c>
      <c r="K21" s="88">
        <f t="shared" si="1"/>
        <v>88.96352723080871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60.71144536652835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60.71144536652835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36.311992786293956</v>
      </c>
      <c r="I24" s="28">
        <f t="shared" si="0"/>
        <v>665400</v>
      </c>
      <c r="J24" s="28">
        <f t="shared" si="0"/>
        <v>241620</v>
      </c>
      <c r="K24" s="85">
        <f t="shared" si="1"/>
        <v>36.311992786293956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127.35973333333332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127.35973333333332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15.129999999999999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15.129999999999999</v>
      </c>
    </row>
    <row r="27" spans="1:11" s="21" customFormat="1" ht="30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67.23009708737864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73.39417475728155</v>
      </c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98.72851915374397</v>
      </c>
      <c r="I29" s="28">
        <f t="shared" si="0"/>
        <v>19648900</v>
      </c>
      <c r="J29" s="28">
        <f t="shared" si="0"/>
        <v>19399068</v>
      </c>
      <c r="K29" s="85">
        <f t="shared" si="1"/>
        <v>98.72851915374397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523"/>
      <c r="B31" s="148"/>
      <c r="C31" s="524" t="s">
        <v>1</v>
      </c>
      <c r="D31" s="524"/>
      <c r="E31" s="524"/>
      <c r="F31" s="525" t="s">
        <v>66</v>
      </c>
      <c r="G31" s="525"/>
      <c r="H31" s="525"/>
      <c r="I31" s="526" t="s">
        <v>2</v>
      </c>
      <c r="J31" s="526"/>
      <c r="K31" s="526"/>
    </row>
    <row r="32" spans="1:11" s="8" customFormat="1" ht="15.75" hidden="1">
      <c r="A32" s="523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523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523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61.961999999999996</v>
      </c>
      <c r="I35" s="32">
        <f t="shared" si="0"/>
        <v>1000000</v>
      </c>
      <c r="J35" s="32">
        <f t="shared" si="0"/>
        <v>619620</v>
      </c>
      <c r="K35" s="88">
        <f t="shared" si="1"/>
        <v>61.961999999999996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53.71978421052631</v>
      </c>
      <c r="I36" s="34">
        <f>I37+I38</f>
        <v>38000000</v>
      </c>
      <c r="J36" s="34">
        <f>J37+J38</f>
        <v>20413518</v>
      </c>
      <c r="K36" s="99">
        <f t="shared" si="1"/>
        <v>53.71978421052631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53.714502631578945</v>
      </c>
      <c r="I37" s="28">
        <f t="shared" si="0"/>
        <v>38000000</v>
      </c>
      <c r="J37" s="28">
        <f t="shared" si="0"/>
        <v>20411511</v>
      </c>
      <c r="K37" s="86">
        <f t="shared" si="1"/>
        <v>53.714502631578945</v>
      </c>
    </row>
    <row r="38" spans="1:11" s="21" customFormat="1" ht="30.7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53.261566382215186</v>
      </c>
      <c r="F39" s="41">
        <f>F36+F21+F11+F35</f>
        <v>88714300</v>
      </c>
      <c r="G39" s="41">
        <f>G36+G21+G11+G35</f>
        <v>56325684</v>
      </c>
      <c r="H39" s="102">
        <f>G39/F39*100</f>
        <v>63.49109895473447</v>
      </c>
      <c r="I39" s="41">
        <f t="shared" si="0"/>
        <v>539886966</v>
      </c>
      <c r="J39" s="41">
        <f t="shared" si="0"/>
        <v>296627313</v>
      </c>
      <c r="K39" s="103">
        <f t="shared" si="1"/>
        <v>54.942484571853875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48.051252368890815</v>
      </c>
      <c r="F40" s="184">
        <f t="shared" si="3"/>
        <v>9444300</v>
      </c>
      <c r="G40" s="184">
        <f t="shared" si="3"/>
        <v>9084435</v>
      </c>
      <c r="H40" s="183">
        <f>G40/F40*100</f>
        <v>96.1896064292748</v>
      </c>
      <c r="I40" s="45">
        <f t="shared" si="3"/>
        <v>590656040</v>
      </c>
      <c r="J40" s="45">
        <f t="shared" si="3"/>
        <v>293271727</v>
      </c>
      <c r="K40" s="104">
        <f t="shared" si="1"/>
        <v>49.65186286760058</v>
      </c>
    </row>
    <row r="41" spans="1:11" s="48" customFormat="1" ht="60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45.4551695022876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45.4551695022876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4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26.689460289801907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26.689460289801907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39.24106623756777</v>
      </c>
      <c r="F44" s="83">
        <v>406500</v>
      </c>
      <c r="G44" s="83">
        <v>46635</v>
      </c>
      <c r="H44" s="186">
        <f>G44/F44*100</f>
        <v>11.472324723247231</v>
      </c>
      <c r="I44" s="47">
        <v>28098640</v>
      </c>
      <c r="J44" s="47">
        <f t="shared" si="0"/>
        <v>10913326</v>
      </c>
      <c r="K44" s="83">
        <f t="shared" si="1"/>
        <v>38.8393388434458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52.97613788184445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52.97613788184445</v>
      </c>
      <c r="M45" s="137"/>
    </row>
    <row r="46" spans="1:11" s="21" customFormat="1" ht="4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22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53.600191253156424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53.600191253156424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62.222123829178685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62.222123829178685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44.84403910395622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44.84403910395622</v>
      </c>
    </row>
    <row r="50" spans="1:11" s="8" customFormat="1" ht="18.75" customHeight="1" hidden="1">
      <c r="A50" s="523"/>
      <c r="B50" s="154"/>
      <c r="C50" s="524" t="s">
        <v>1</v>
      </c>
      <c r="D50" s="524"/>
      <c r="E50" s="524"/>
      <c r="F50" s="525" t="s">
        <v>66</v>
      </c>
      <c r="G50" s="525"/>
      <c r="H50" s="525"/>
      <c r="I50" s="526" t="s">
        <v>2</v>
      </c>
      <c r="J50" s="526"/>
      <c r="K50" s="526"/>
    </row>
    <row r="51" spans="1:11" s="8" customFormat="1" ht="15.75" hidden="1">
      <c r="A51" s="523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523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523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64.68715248405586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64.68715248405586</v>
      </c>
    </row>
    <row r="55" spans="1:13" s="21" customFormat="1" ht="60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7.2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45.45454545454545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45.45454545454545</v>
      </c>
      <c r="M57" s="136"/>
    </row>
    <row r="58" spans="1:13" s="21" customFormat="1" ht="63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33.47450435094645</v>
      </c>
      <c r="F60" s="47"/>
      <c r="G60" s="47"/>
      <c r="H60" s="83"/>
      <c r="I60" s="47"/>
      <c r="J60" s="47"/>
      <c r="K60" s="181"/>
      <c r="M60" s="180"/>
    </row>
    <row r="61" spans="1:13" s="52" customFormat="1" ht="15.7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46.82472167770093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38.12673177994539</v>
      </c>
      <c r="I62" s="169">
        <f>C62+F62</f>
        <v>62731700</v>
      </c>
      <c r="J62" s="169">
        <f>D62+G62</f>
        <v>23917547</v>
      </c>
      <c r="K62" s="168">
        <f>J62/I62*100</f>
        <v>38.12673177994539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50.25124041871444</v>
      </c>
      <c r="F63" s="41">
        <f>F40+F39+F62</f>
        <v>160890300</v>
      </c>
      <c r="G63" s="41">
        <f>G40+G39+G62</f>
        <v>89327666</v>
      </c>
      <c r="H63" s="102">
        <f>G63/F63*100</f>
        <v>55.52085240688842</v>
      </c>
      <c r="I63" s="41">
        <f t="shared" si="0"/>
        <v>1229419406</v>
      </c>
      <c r="J63" s="41">
        <f t="shared" si="0"/>
        <v>626276796</v>
      </c>
      <c r="K63" s="103">
        <f t="shared" si="1"/>
        <v>50.94085817610724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531"/>
      <c r="B65" s="11"/>
      <c r="C65" s="533" t="s">
        <v>1</v>
      </c>
      <c r="D65" s="533"/>
      <c r="E65" s="533"/>
      <c r="F65" s="534" t="s">
        <v>66</v>
      </c>
      <c r="G65" s="535"/>
      <c r="H65" s="536"/>
      <c r="I65" s="527" t="s">
        <v>2</v>
      </c>
      <c r="J65" s="527"/>
      <c r="K65" s="528"/>
    </row>
    <row r="66" spans="1:11" s="8" customFormat="1" ht="15.75" hidden="1">
      <c r="A66" s="532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532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532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45.05127142412132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45.05127142412132</v>
      </c>
    </row>
    <row r="71" spans="1:11" s="21" customFormat="1" ht="1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26.424526488864213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26.485511733680685</v>
      </c>
    </row>
    <row r="72" spans="1:11" s="21" customFormat="1" ht="1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50.59786283989898</v>
      </c>
      <c r="F72" s="28">
        <v>4323800</v>
      </c>
      <c r="G72" s="28">
        <v>4307422</v>
      </c>
      <c r="H72" s="85">
        <f>G72/F72*100</f>
        <v>99.62121282205467</v>
      </c>
      <c r="I72" s="28">
        <f t="shared" si="6"/>
        <v>105838890</v>
      </c>
      <c r="J72" s="28">
        <f t="shared" si="6"/>
        <v>55671888</v>
      </c>
      <c r="K72" s="85">
        <f t="shared" si="5"/>
        <v>52.60059700172592</v>
      </c>
    </row>
    <row r="73" spans="1:11" s="21" customFormat="1" ht="1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46.662091559161915</v>
      </c>
      <c r="F73" s="28">
        <v>8103000</v>
      </c>
      <c r="G73" s="28">
        <v>9554287</v>
      </c>
      <c r="H73" s="85">
        <f>G73/F73*100</f>
        <v>117.9104899419968</v>
      </c>
      <c r="I73" s="28">
        <f t="shared" si="6"/>
        <v>227004960</v>
      </c>
      <c r="J73" s="28">
        <f t="shared" si="6"/>
        <v>111698520</v>
      </c>
      <c r="K73" s="85">
        <f t="shared" si="5"/>
        <v>49.20532132866172</v>
      </c>
    </row>
    <row r="74" spans="1:11" s="21" customFormat="1" ht="30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15.148764037168904</v>
      </c>
      <c r="F74" s="28">
        <v>6757100</v>
      </c>
      <c r="G74" s="28">
        <v>2931565</v>
      </c>
      <c r="H74" s="85">
        <f>G74/F74*100</f>
        <v>43.38495804413135</v>
      </c>
      <c r="I74" s="28">
        <f t="shared" si="6"/>
        <v>162833800</v>
      </c>
      <c r="J74" s="28">
        <f t="shared" si="6"/>
        <v>26575256</v>
      </c>
      <c r="K74" s="85">
        <f t="shared" si="5"/>
        <v>16.320478917767687</v>
      </c>
    </row>
    <row r="75" spans="1:11" s="21" customFormat="1" ht="1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4.973886917889219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4.973886917889219</v>
      </c>
    </row>
    <row r="76" spans="1:11" s="21" customFormat="1" ht="1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51.34923076923077</v>
      </c>
      <c r="F76" s="28">
        <v>465000</v>
      </c>
      <c r="G76" s="28">
        <v>236498</v>
      </c>
      <c r="H76" s="85">
        <f>G76/F76*100</f>
        <v>50.859784946236566</v>
      </c>
      <c r="I76" s="28">
        <f t="shared" si="6"/>
        <v>30495000</v>
      </c>
      <c r="J76" s="28">
        <f t="shared" si="6"/>
        <v>15656672</v>
      </c>
      <c r="K76" s="85">
        <f t="shared" si="5"/>
        <v>51.34176750286932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26.77871729129162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26.77871729129162</v>
      </c>
    </row>
    <row r="78" spans="1:11" s="21" customFormat="1" ht="1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47.61121186953009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48.08429807165336</v>
      </c>
    </row>
    <row r="79" spans="1:11" s="21" customFormat="1" ht="1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24.96609794066906</v>
      </c>
      <c r="I79" s="28">
        <f t="shared" si="6"/>
        <v>64108200</v>
      </c>
      <c r="J79" s="28">
        <f t="shared" si="6"/>
        <v>16005316</v>
      </c>
      <c r="K79" s="85">
        <f t="shared" si="5"/>
        <v>24.96609794066906</v>
      </c>
    </row>
    <row r="80" spans="1:11" s="21" customFormat="1" ht="30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30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50.07116666666667</v>
      </c>
      <c r="I81" s="28">
        <f t="shared" si="6"/>
        <v>29400000</v>
      </c>
      <c r="J81" s="28">
        <f t="shared" si="6"/>
        <v>14720923</v>
      </c>
      <c r="K81" s="85">
        <f>J81/I81*100</f>
        <v>50.07116666666667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26.661973097396057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26.59024713942394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24.506913134956417</v>
      </c>
      <c r="I83" s="28">
        <f t="shared" si="6"/>
        <v>665400</v>
      </c>
      <c r="J83" s="28">
        <f t="shared" si="6"/>
        <v>163069</v>
      </c>
      <c r="K83" s="85">
        <f>J83/I83*100</f>
        <v>24.506913134956417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22.600214829078755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30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5.111111111111112</v>
      </c>
    </row>
    <row r="87" spans="1:11" s="21" customFormat="1" ht="1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17.148017096791644</v>
      </c>
      <c r="I87" s="28">
        <f t="shared" si="6"/>
        <v>18483000</v>
      </c>
      <c r="J87" s="28">
        <f t="shared" si="6"/>
        <v>3169468</v>
      </c>
      <c r="K87" s="85">
        <f t="shared" si="7"/>
        <v>17.148017096791644</v>
      </c>
    </row>
    <row r="88" spans="1:11" s="21" customFormat="1" ht="30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18.601248337255704</v>
      </c>
      <c r="I88" s="28">
        <f t="shared" si="6"/>
        <v>9773000</v>
      </c>
      <c r="J88" s="28">
        <f t="shared" si="6"/>
        <v>1817900</v>
      </c>
      <c r="K88" s="85">
        <f t="shared" si="7"/>
        <v>18.601248337255704</v>
      </c>
    </row>
    <row r="89" spans="1:11" s="21" customFormat="1" ht="30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0.4063429807952394</v>
      </c>
      <c r="I89" s="28">
        <f t="shared" si="6"/>
        <v>7394000</v>
      </c>
      <c r="J89" s="28">
        <f t="shared" si="6"/>
        <v>30045</v>
      </c>
      <c r="K89" s="85">
        <f t="shared" si="7"/>
        <v>0.4063429807952394</v>
      </c>
    </row>
    <row r="90" spans="1:11" s="21" customFormat="1" ht="1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12.732399999999998</v>
      </c>
      <c r="I90" s="28">
        <f t="shared" si="6"/>
        <v>1000000</v>
      </c>
      <c r="J90" s="28">
        <f t="shared" si="6"/>
        <v>127324</v>
      </c>
      <c r="K90" s="85">
        <f t="shared" si="7"/>
        <v>12.732399999999998</v>
      </c>
    </row>
    <row r="91" spans="1:11" s="21" customFormat="1" ht="30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65.41428571428571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65.41428571428571</v>
      </c>
    </row>
    <row r="94" spans="1:11" s="55" customFormat="1" ht="1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523"/>
      <c r="B95" s="148"/>
      <c r="C95" s="524" t="s">
        <v>1</v>
      </c>
      <c r="D95" s="524"/>
      <c r="E95" s="524"/>
      <c r="F95" s="525" t="s">
        <v>66</v>
      </c>
      <c r="G95" s="525"/>
      <c r="H95" s="525"/>
      <c r="I95" s="526" t="s">
        <v>2</v>
      </c>
      <c r="J95" s="526"/>
      <c r="K95" s="526"/>
    </row>
    <row r="96" spans="1:11" s="8" customFormat="1" ht="15.75" hidden="1">
      <c r="A96" s="523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523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523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52.851111111111116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52.851111111111116</v>
      </c>
    </row>
    <row r="101" spans="1:11" s="21" customFormat="1" ht="1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.7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36.63301497044227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35.04677565400635</v>
      </c>
      <c r="I103" s="161">
        <f t="shared" si="6"/>
        <v>726070806</v>
      </c>
      <c r="J103" s="161">
        <f t="shared" si="6"/>
        <v>263572883</v>
      </c>
      <c r="K103" s="162">
        <f>J103/I103*100</f>
        <v>36.301264397621296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44.327922159557595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45.270122209043336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44.29969418960245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44.29969418960245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82.67439333574792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82.67439333574792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4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4.776187866368012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4.776187866368012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52.97613788184445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52.97613788184445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62.222123829178685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62.222123829178685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44.843685454895635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44.843685454895635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61.155677638269765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61.155677638269765</v>
      </c>
    </row>
    <row r="113" spans="1:11" s="21" customFormat="1" ht="7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10.2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4.286163691277175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4.286163691277175</v>
      </c>
    </row>
    <row r="116" spans="1:11" s="21" customFormat="1" ht="15.7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56.90298507462687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56.90298507462687</v>
      </c>
    </row>
    <row r="117" spans="1:11" s="52" customFormat="1" ht="45.7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38.12673177994539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38.12673177994539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40.30812871994551</v>
      </c>
      <c r="F118" s="118">
        <f>F104+F103</f>
        <v>160890300</v>
      </c>
      <c r="G118" s="118">
        <f>G104+G103</f>
        <v>62257205</v>
      </c>
      <c r="H118" s="113">
        <f>G118/F118*100</f>
        <v>38.69543720162123</v>
      </c>
      <c r="I118" s="119">
        <f t="shared" si="6"/>
        <v>1260090206</v>
      </c>
      <c r="J118" s="119">
        <f t="shared" si="6"/>
        <v>505324118</v>
      </c>
      <c r="K118" s="113">
        <f>J118/I118*100</f>
        <v>40.102217729640856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</v>
      </c>
      <c r="F120" s="192">
        <v>160890300</v>
      </c>
      <c r="G120" s="192">
        <v>89327666</v>
      </c>
      <c r="H120" s="192">
        <v>55.52</v>
      </c>
      <c r="I120" s="192">
        <v>1229419406</v>
      </c>
      <c r="J120" s="192">
        <v>626276796</v>
      </c>
      <c r="K120" s="192">
        <v>50.94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-9.941871280054492</v>
      </c>
      <c r="F123" s="84">
        <f t="shared" si="10"/>
        <v>0</v>
      </c>
      <c r="G123" s="84">
        <f t="shared" si="10"/>
        <v>-27070461</v>
      </c>
      <c r="H123" s="84">
        <f t="shared" si="10"/>
        <v>-16.82456279837877</v>
      </c>
      <c r="I123" s="84">
        <f t="shared" si="10"/>
        <v>30670800</v>
      </c>
      <c r="J123" s="84">
        <f t="shared" si="10"/>
        <v>-120952678</v>
      </c>
      <c r="K123" s="84">
        <f t="shared" si="10"/>
        <v>-10.837782270359142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  <mergeCell ref="I65:K65"/>
    <mergeCell ref="A50:A53"/>
    <mergeCell ref="C50:E50"/>
    <mergeCell ref="F50:H50"/>
    <mergeCell ref="I50:K50"/>
    <mergeCell ref="A31:A34"/>
    <mergeCell ref="C31:E31"/>
    <mergeCell ref="F31:H31"/>
    <mergeCell ref="I31:K31"/>
    <mergeCell ref="C6:E6"/>
    <mergeCell ref="F6:H6"/>
    <mergeCell ref="I6:K6"/>
    <mergeCell ref="A4:K4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ademyanchuk</cp:lastModifiedBy>
  <cp:lastPrinted>2009-09-02T07:52:46Z</cp:lastPrinted>
  <dcterms:created xsi:type="dcterms:W3CDTF">2003-08-12T07:24:05Z</dcterms:created>
  <dcterms:modified xsi:type="dcterms:W3CDTF">2009-10-01T07:04:30Z</dcterms:modified>
  <cp:category/>
  <cp:version/>
  <cp:contentType/>
  <cp:contentStatus/>
</cp:coreProperties>
</file>