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externalReferences>
    <externalReference r:id="rId8"/>
    <externalReference r:id="rId9"/>
  </externalReferences>
  <definedNames>
    <definedName name="_xlnm._FilterDatabase" localSheetId="2" hidden="1">'№3'!$A$14:$BG$240</definedName>
    <definedName name="Pfujkjdrb_lkz_gtxfnb">'№1'!$7:$9</definedName>
    <definedName name="Z_1D767D7F_3A7F_4027_AABF_9FB18720D692_.wvu.Rows" localSheetId="1" hidden="1">'№2'!$15:$16,'№2'!$61:$61,'№2'!$79:$79,'№2'!#REF!,'№2'!$89:$91,'№2'!$96:$96,'№2'!$103:$103,'№2'!#REF!,'№2'!$109:$109,'№2'!$113:$113,'№2'!$119:$119,'№2'!$125:$125,'№2'!$132:$132,'№2'!$135:$135,'№2'!#REF!,'№2'!#REF!</definedName>
    <definedName name="Z_320DDB09_FBA8_4E1A_90A7_41493CE887A1_.wvu.Cols" localSheetId="1" hidden="1">'№2'!$G:$G,'№2'!$J:$J</definedName>
    <definedName name="Z_320DDB09_FBA8_4E1A_90A7_41493CE887A1_.wvu.Cols" localSheetId="2" hidden="1">'№3'!$G:$G,'№3'!$J:$J</definedName>
    <definedName name="Z_320DDB09_FBA8_4E1A_90A7_41493CE887A1_.wvu.FilterData" localSheetId="2" hidden="1">'№3'!$A$15:$A$205</definedName>
    <definedName name="Z_320DDB09_FBA8_4E1A_90A7_41493CE887A1_.wvu.PrintArea" localSheetId="1" hidden="1">'№2'!$A$1:$K$145</definedName>
    <definedName name="Z_320DDB09_FBA8_4E1A_90A7_41493CE887A1_.wvu.PrintArea" localSheetId="2" hidden="1">'№3'!$A$1:$K$203</definedName>
    <definedName name="Z_320DDB09_FBA8_4E1A_90A7_41493CE887A1_.wvu.Rows" localSheetId="1" hidden="1">'№2'!$15:$16,'№2'!$61:$61,'№2'!$79:$79,'№2'!#REF!,'№2'!$96:$96,'№2'!$103:$103,'№2'!#REF!,'№2'!$109:$109,'№2'!$113:$113,'№2'!$119:$119,'№2'!$125:$125,'№2'!$132:$132,'№2'!$135:$135,'№2'!#REF!,'№2'!#REF!</definedName>
    <definedName name="Z_320DDB09_FBA8_4E1A_90A7_41493CE887A1_.wvu.Rows" localSheetId="2" hidden="1">'№3'!$1:$3</definedName>
    <definedName name="Z_55FBEA9C_3FBC_4C2C_9CDD_81DB4A50B154_.wvu.Cols" localSheetId="1" hidden="1">'№2'!$G:$G,'№2'!$J:$J</definedName>
    <definedName name="Z_55FBEA9C_3FBC_4C2C_9CDD_81DB4A50B154_.wvu.Cols" localSheetId="2" hidden="1">'№3'!$G:$G,'№3'!$J:$J</definedName>
    <definedName name="Z_55FBEA9C_3FBC_4C2C_9CDD_81DB4A50B154_.wvu.FilterData" localSheetId="2" hidden="1">'№3'!$A$14:$BG$205</definedName>
    <definedName name="Z_55FBEA9C_3FBC_4C2C_9CDD_81DB4A50B154_.wvu.PrintArea" localSheetId="1" hidden="1">'№2'!$A$1:$K$147</definedName>
    <definedName name="Z_55FBEA9C_3FBC_4C2C_9CDD_81DB4A50B154_.wvu.PrintArea" localSheetId="2" hidden="1">'№3'!$A$1:$K$216</definedName>
    <definedName name="Z_55FBEA9C_3FBC_4C2C_9CDD_81DB4A50B154_.wvu.Rows" localSheetId="1" hidden="1">'№2'!$15:$16,'№2'!$41:$42,'№2'!$59:$61,'№2'!$69:$71,'№2'!$78:$79,'№2'!$82:$83,'№2'!#REF!,'№2'!$96:$96,'№2'!$103:$103,'№2'!#REF!,'№2'!$109:$109,'№2'!$113:$113,'№2'!$119:$119,'№2'!$125:$125,'№2'!$132:$132,'№2'!$135:$135,'№2'!#REF!,'№2'!#REF!</definedName>
    <definedName name="Z_55FBEA9C_3FBC_4C2C_9CDD_81DB4A50B154_.wvu.Rows" localSheetId="2" hidden="1">'№3'!$1:$3,'№3'!$17:$17,'№3'!$23:$28,'№3'!$31:$36,'№3'!$48:$48,'№3'!$50:$50,'№3'!$55:$55,'№3'!$60:$60,'№3'!$62:$62,'№3'!$64:$67,'№3'!$79:$79,'№3'!$84:$87,'№3'!$99:$99,'№3'!$100:$106,'№3'!$114:$114,'№3'!$116:$123,'№3'!$127:$127,'№3'!$132:$162,'№3'!#REF!</definedName>
    <definedName name="Z_8182C82F_4179_437B_82A5_A0F1DB59C261_.wvu.FilterData" localSheetId="2" hidden="1">'№3'!$A$15:$A$205</definedName>
    <definedName name="Z_A47C3E8F_8E3D_438E_864D_FF8A86EB29FB_.wvu.PrintArea" localSheetId="1" hidden="1">'№2'!$A$1:$M$147</definedName>
    <definedName name="Z_AD77E662_1A59_48FE_B650_EFF948C00338_.wvu.FilterData" localSheetId="2" hidden="1">'№3'!$A$15:$A$205</definedName>
    <definedName name="Z_BB919BB1_78FC_411F_B89B_EE52A9A99CCD_.wvu.Cols" localSheetId="1" hidden="1">'№2'!$G:$G,'№2'!$J:$J</definedName>
    <definedName name="Z_BB919BB1_78FC_411F_B89B_EE52A9A99CCD_.wvu.Cols" localSheetId="2" hidden="1">'№3'!$G:$G,'№3'!$J:$J</definedName>
    <definedName name="Z_BB919BB1_78FC_411F_B89B_EE52A9A99CCD_.wvu.FilterData" localSheetId="2" hidden="1">'№3'!$A$14:$BG$205</definedName>
    <definedName name="Z_BB919BB1_78FC_411F_B89B_EE52A9A99CCD_.wvu.PrintArea" localSheetId="1" hidden="1">'№2'!$A$1:$K$147</definedName>
    <definedName name="Z_BB919BB1_78FC_411F_B89B_EE52A9A99CCD_.wvu.PrintArea" localSheetId="2" hidden="1">'№3'!$A$1:$K$203</definedName>
    <definedName name="Z_BB919BB1_78FC_411F_B89B_EE52A9A99CCD_.wvu.Rows" localSheetId="1" hidden="1">'№2'!$15:$16,'№2'!$41:$42,'№2'!$59:$61,'№2'!$63:$64,'№2'!$69:$71,'№2'!$78:$79,'№2'!$82:$83,'№2'!#REF!,'№2'!$89:$94,'№2'!$96:$96,'№2'!$102:$103,'№2'!$105:$105,'№2'!$109:$113,'№2'!$119:$138,'№2'!#REF!,'№2'!#REF!</definedName>
    <definedName name="Z_BB919BB1_78FC_411F_B89B_EE52A9A99CCD_.wvu.Rows" localSheetId="2" hidden="1">'№3'!$1:$3,'№3'!$17:$17,'№3'!$20:$36,'№3'!$48:$48,'№3'!$50:$52,'№3'!$55:$55,'№3'!$60:$60,'№3'!$62:$62,'№3'!$64:$67,'№3'!$79:$79,'№3'!$84:$87,'№3'!$99:$99,'№3'!$100:$106,'№3'!$114:$114,'№3'!$116:$123,'№3'!$127:$127,'№3'!$132:$162,'№3'!#REF!,'№3'!$173:$173,'№3'!$175:$175,'№3'!$177:$178,'№3'!$184:$184,'№3'!$186:$196,'№3'!#REF!</definedName>
    <definedName name="Z_D733478A_EE58_449F_AC74_766E540A8B9D_.wvu.FilterData" localSheetId="2" hidden="1">'№3'!$A$15:$A$205</definedName>
    <definedName name="_xlnm.Print_Titles" localSheetId="0">'№1'!$7:$9</definedName>
    <definedName name="_xlnm.Print_Titles" localSheetId="1">'№2'!$9:$12</definedName>
    <definedName name="_xlnm.Print_Titles" localSheetId="2">'№3'!$11:$14</definedName>
    <definedName name="_xlnm.Print_Titles" localSheetId="3">'№4'!$A:$A</definedName>
    <definedName name="_xlnm.Print_Area" localSheetId="0">'№1'!$A$1:$F$73</definedName>
    <definedName name="_xlnm.Print_Area" localSheetId="1">'№2'!$A$1:$K$159</definedName>
    <definedName name="_xlnm.Print_Area" localSheetId="2">'№3'!$A$1:$K$238</definedName>
    <definedName name="_xlnm.Print_Area" localSheetId="4">'№5'!$A$1:$D$57</definedName>
  </definedNames>
  <calcPr fullCalcOnLoad="1"/>
</workbook>
</file>

<file path=xl/sharedStrings.xml><?xml version="1.0" encoding="utf-8"?>
<sst xmlns="http://schemas.openxmlformats.org/spreadsheetml/2006/main" count="980" uniqueCount="562">
  <si>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</si>
  <si>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</si>
  <si>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</si>
  <si>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</si>
  <si>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</si>
  <si>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</si>
  <si>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</si>
  <si>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</si>
  <si>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</si>
  <si>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</si>
  <si>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</si>
  <si>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</si>
  <si>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</si>
  <si>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</si>
  <si>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</si>
  <si>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</si>
  <si>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</si>
  <si>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</si>
  <si>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</si>
  <si>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</si>
  <si>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</si>
  <si>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</si>
  <si>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Главное управление труда и социальной защиты населения облгосадминистрации</t>
  </si>
  <si>
    <t>Управление по делам семьи и молодежи облгосадминистрации</t>
  </si>
  <si>
    <t>Управление жилищно-коммунального хозяйства облгосадминистрации</t>
  </si>
  <si>
    <t>Управление по вопросам физической культуры и спорта облгосадминистрации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</si>
  <si>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</si>
  <si>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</si>
  <si>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</si>
  <si>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</si>
  <si>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</si>
  <si>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250319</t>
  </si>
  <si>
    <t>250343</t>
  </si>
  <si>
    <t>250382</t>
  </si>
  <si>
    <t>250337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</si>
  <si>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</si>
  <si>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</si>
  <si>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</si>
  <si>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</si>
  <si>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</si>
  <si>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</si>
  <si>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</si>
  <si>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</si>
  <si>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</si>
  <si>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</si>
  <si>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</si>
  <si>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</si>
  <si>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</si>
  <si>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</si>
  <si>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</si>
  <si>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</si>
  <si>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</si>
  <si>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</si>
  <si>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</si>
  <si>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</si>
  <si>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</si>
  <si>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</si>
  <si>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</si>
  <si>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</si>
  <si>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</si>
  <si>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</si>
  <si>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</si>
  <si>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</si>
  <si>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</si>
  <si>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</si>
  <si>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</si>
  <si>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>Проведение выборов депутатов местных советов</t>
  </si>
  <si>
    <t xml:space="preserve">Прочие расходы  </t>
  </si>
  <si>
    <t>И Т О Г О   Р А С Х О Д О В:</t>
  </si>
  <si>
    <t>Служба по делам несовершеннолетних облгосадминистрации</t>
  </si>
  <si>
    <t>Главное управление капитального строительства облгосадминистрации</t>
  </si>
  <si>
    <t>общий фонд</t>
  </si>
  <si>
    <t>Главное управление экономики облгосадминистрации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</si>
  <si>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</si>
  <si>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</si>
  <si>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</si>
  <si>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</si>
  <si>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</si>
  <si>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Название главного распорядителя кредитов</t>
  </si>
  <si>
    <t>Физическая культура и спорт (содержание учреждений физкультуры и спорта, проведение учебно-тренировочных, спортивно-оздоровительных сборов, соревнований и мероприятий)</t>
  </si>
  <si>
    <t>Донецкий областной совет</t>
  </si>
  <si>
    <t>070602</t>
  </si>
  <si>
    <t>Прочие расходы</t>
  </si>
  <si>
    <t>250203</t>
  </si>
  <si>
    <t>Детско-юношеская спортивная школа главного  управления образования и науки</t>
  </si>
  <si>
    <t>Библиотеки</t>
  </si>
  <si>
    <t>Помощь по уходу за инвалидами I или II группы вследствие психического расстройства</t>
  </si>
  <si>
    <t>Главное управление градостроительства, архитектуры и жилищно-коммунального хозяйства облгосадминистрации</t>
  </si>
  <si>
    <t>всего</t>
  </si>
  <si>
    <t>41020600</t>
  </si>
  <si>
    <t>081009</t>
  </si>
  <si>
    <t>Мероприятия комплексной программы "Сахарный диабет" и лечение несахарного диабета</t>
  </si>
  <si>
    <t xml:space="preserve">240601  240602  240603  240604 </t>
  </si>
  <si>
    <t>Субвенция из государственного бюджета местным бюджетам для стимулирования развития регионов, в том числе депрессивных территорий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</si>
  <si>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</si>
  <si>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41033100</t>
  </si>
  <si>
    <t>41033200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</si>
  <si>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</si>
  <si>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41034900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</si>
  <si>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</si>
  <si>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41035800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</si>
  <si>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</si>
  <si>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государственные, региональные программы и централизованные мероприятия</t>
  </si>
  <si>
    <t>081011</t>
  </si>
  <si>
    <t>091109</t>
  </si>
  <si>
    <t>Обустройство вновь созданных учреждений, предоставляющих социальные услуги детям и молодежи</t>
  </si>
  <si>
    <t>091303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</si>
  <si>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</si>
  <si>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 xml:space="preserve">Установка телефонов инвалидам I и II групп </t>
  </si>
  <si>
    <t xml:space="preserve">Жилищное строительство и приобретение жилья военнослужащим и лицам рядового и руководящего состава, в том числе уволенным в запас или отставку по состоянию здоровья, возрасту,выслуге лет и в связи с сокращением штатов, пребывающим на квартирном учете по месту проживания, членам семей из числа этих лиц, которые погибли во время исполнения ими служебных обязанностей, а также участникам боевых действий в Афганистане и военных конфликтов </t>
  </si>
  <si>
    <t>Субвенция из государственного бюджета местным бюджетам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редкого печного бытового топлива, услуг тепло-,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</si>
  <si>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 xml:space="preserve">программа "Образование Донбасса. 2007-2011 гг." </t>
  </si>
  <si>
    <t xml:space="preserve">Жилищное строительство и приобретение жилья военнослужащим и лицам рядового и руководящего состава , в том числе уволенным в запас или отставку по состоянию здоровья, возрасту,выслуге лет и в связи с сокращением штатов, пребывающим на квартирном учете по месту проживания, членам семей из числа этих лиц, которые погибли во время исполнения ими служебных обязанностей, а также участникам боевых действий в Афганистане и военных конфликтов </t>
  </si>
  <si>
    <t>Региональная программа развития архивного дела в Донецкой облати на 2006-1020 годы</t>
  </si>
  <si>
    <t>Компенсационные выплаты инвалидам на бензин, ремонт, техобслуживание автотранспорта и транспортное обслуживание</t>
  </si>
  <si>
    <t>091304</t>
  </si>
  <si>
    <t xml:space="preserve">Установка телефонам инвалидам I и II групп </t>
  </si>
  <si>
    <t>100201</t>
  </si>
  <si>
    <t>Тепловые сети</t>
  </si>
  <si>
    <t>110105</t>
  </si>
  <si>
    <t>Финансовая поддержка гастрольной деятельности</t>
  </si>
  <si>
    <t>120100</t>
  </si>
  <si>
    <t>Телевидение и радиовещание</t>
  </si>
  <si>
    <t>130112</t>
  </si>
  <si>
    <t>Прочие расходы, в том числе</t>
  </si>
  <si>
    <t>Расходы за счет субвенции из государственного бюджета местным бюджетам на социально-экономическое развитие</t>
  </si>
  <si>
    <t>Капитальные вложения, в т.ч.</t>
  </si>
  <si>
    <t>Расходы за счет субвенции из государственного бюджета местным бюджетам для стимулирования развития регионов, в т.ч. депрессивных территорий</t>
  </si>
  <si>
    <t>150202</t>
  </si>
  <si>
    <t>Разработка схем и проектніх решений массового применения</t>
  </si>
  <si>
    <t>160903</t>
  </si>
  <si>
    <t>Программы в отрасли сельского хозяйства, лесного хозяйства, рыболовства и охоты</t>
  </si>
  <si>
    <t>171000</t>
  </si>
  <si>
    <t>Деятельность и услуги, не отнесенные к другим категориям</t>
  </si>
  <si>
    <t>Программа "Предупреждение и реагирование на чрезвычайные ситуации техногенного и природного характера"</t>
  </si>
  <si>
    <t>Раздел №Проведение земельной реформы" Программы экономического и социального развития Донецкой области на 2007 год</t>
  </si>
  <si>
    <t>Расходы за счет  субвенции из государственного бюджета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</si>
  <si>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250313</t>
  </si>
  <si>
    <t>Дополнительная дотация из государственного бюджета на выравнивание финансовой обеспеченности местных бюджетов</t>
  </si>
  <si>
    <t>250335</t>
  </si>
  <si>
    <t>Субвенция из государственного бюджета на 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</si>
  <si>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250339</t>
  </si>
  <si>
    <t>250341</t>
  </si>
  <si>
    <t>250342</t>
  </si>
  <si>
    <t>программа "Информатизация 2005-2007"</t>
  </si>
  <si>
    <t>Региональная программа развития архивного дела в Донецкой облати на 2006-1020 роки</t>
  </si>
  <si>
    <t>Программа "Усовершенствование специализированной лечебно-диагностической помощи в Институте неотложной и восстановительной хирургии им.В.К. Гусака Академии медицинских наук Украины на период до 2008 года"</t>
  </si>
  <si>
    <t>Раздел "Развитие информационной сферы" Программы экономического и социального развития  Донецкой области на 2007 год</t>
  </si>
  <si>
    <t>Раздел "Охрана окружающей природной среды" Программы экономического и социального развития Донецкой области на 2007 год</t>
  </si>
  <si>
    <t>Выполнение мероприятий п.5.1 "Обеспечение законности и правопорядка" Программы экономического и социального развития Донецкой области на 2007 год</t>
  </si>
  <si>
    <t>Раздел "Проведение земельной реформы" Программы экономического и социального развития Донецкой области на 2007 год</t>
  </si>
  <si>
    <t>250376</t>
  </si>
  <si>
    <t>Субвенция из государственного бюджета местным бюджетам на финансирование в 2007 году Программ-победителей Всеукраинского конкурса проектов и программ развития местного самоуправления 2006 года</t>
  </si>
  <si>
    <t>250388</t>
  </si>
  <si>
    <t>Субвенция из государственного бюджета местным бюджетам на проведение выборов депутатов ВР АРК, местных советов и сельских, поселковых, городских голов</t>
  </si>
  <si>
    <t>250915</t>
  </si>
  <si>
    <t>Финансирование ремонта помещений управлений труда и соцзащиты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помощи".</t>
  </si>
  <si>
    <t>по главным распорядителям средств</t>
  </si>
  <si>
    <t>Капитальные вложения, в том числе</t>
  </si>
  <si>
    <t>Расходы за счет субвенции из государственного бюджета местным бюджетам на социально - экономическое развитие</t>
  </si>
  <si>
    <t>Субвенция из местного бюджета государственному бюджету на выполнение программ социально-экономического и культурного развития региона</t>
  </si>
  <si>
    <t xml:space="preserve"> - реализация государственных программ и областных мероприятий</t>
  </si>
  <si>
    <t>Компенсационные выплаты ынвалидам на бензин, ремонт, техобслуживание автотранспорта и транспортное обслуживание</t>
  </si>
  <si>
    <t>Филармонии, музыкальные коллективы и ансамбли  и прочие мероприятия и учреждения искусства</t>
  </si>
  <si>
    <t xml:space="preserve">110201   110202   110204
</t>
  </si>
  <si>
    <t>Учреждения культуры</t>
  </si>
  <si>
    <t>Прочие культурно-образовательные учреждения и мероприятия</t>
  </si>
  <si>
    <t>Управление информации и связей с общественностью облгосадминистрации</t>
  </si>
  <si>
    <t>100202</t>
  </si>
  <si>
    <t>Водопроводно-канализационное хозяйство</t>
  </si>
  <si>
    <t>Субвенция из государственного бюджета местным бюджетам на выполнение инвестиционных проектов, направленых на социально-экономическое развитие регионов, мероприятий по предупреждению аварий и предотвращение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</si>
  <si>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100302</t>
  </si>
  <si>
    <t>Комбинаты коммунальных предприятий, районные ппроизводственные объединения и другие предприятия, учреждения и организации жилищно-коммунального хозяйства</t>
  </si>
  <si>
    <t>Прочие культурно-образовательнные учреждения и мероприятия</t>
  </si>
  <si>
    <t>Разработка схем и проектных решений массового применения</t>
  </si>
  <si>
    <t>Управление по вопросам чрезвычайных ситуаций и по делам защиты населения от последствий Чернобыльской катастрофы облгосадминистрации</t>
  </si>
  <si>
    <t xml:space="preserve">Главное управление промышленности и развития инфраструктуры облгосадминистрации </t>
  </si>
  <si>
    <t>Главное управление агропромышленного развития облгосадминистрации</t>
  </si>
  <si>
    <t>Программа развития земельных отношений и охраны земель в Донецкой области на 2006-2010 годы</t>
  </si>
  <si>
    <t>Программа "Информатизация 2005-2007"</t>
  </si>
  <si>
    <t>Прил.2</t>
  </si>
  <si>
    <t>250102</t>
  </si>
  <si>
    <t>Донецкое областное производственное объединение "Киновидеопрокат"</t>
  </si>
  <si>
    <t xml:space="preserve">Редакционная группа "Реабилитированные историей" </t>
  </si>
  <si>
    <t>200200</t>
  </si>
  <si>
    <t>Охрана и рациональное использование земель</t>
  </si>
  <si>
    <t>090411</t>
  </si>
  <si>
    <t>240601  240602  240603  240604  240605</t>
  </si>
  <si>
    <t>Приложение 1</t>
  </si>
  <si>
    <t>Код</t>
  </si>
  <si>
    <t>Наименование доходов в соответствии с  бюджетной классификацией</t>
  </si>
  <si>
    <t>Общий фонд</t>
  </si>
  <si>
    <t>в т.ч. бюджет развития</t>
  </si>
  <si>
    <t>6=(гр.3+гр.4)</t>
  </si>
  <si>
    <t>Налоговые поступления</t>
  </si>
  <si>
    <t>Х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</si>
  <si>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</si>
  <si>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41034000</t>
  </si>
  <si>
    <t>Другие мероприятия  в сфере электротранспорта ( расходы за счет субвенции из госбюджета)</t>
  </si>
  <si>
    <t>Налог на прибыль предприятий и организаций, которые относятся к коммунальной собственности</t>
  </si>
  <si>
    <t>41020100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</si>
  <si>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</si>
  <si>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развитие сети метрополитенов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</si>
  <si>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</si>
  <si>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</si>
  <si>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Управление культуры и туризма облгосадминистрации</t>
  </si>
  <si>
    <t>250326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</si>
  <si>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</t>
  </si>
  <si>
    <t>43010000</t>
  </si>
  <si>
    <t>средства полученные из общего фонда в бюджет развития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</si>
  <si>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</si>
  <si>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Расходы за счет субвенции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</si>
  <si>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250358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</si>
  <si>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</si>
  <si>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</si>
  <si>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>Главное управление здравоохранения облгосадминистрации</t>
  </si>
  <si>
    <t>Расходы за счет субвенции из государственного бюджета местным бюджетам на компьютеризацию и информатизацию общеобразовательных учреждений образования районов</t>
  </si>
  <si>
    <t>Расходы за счет субвенции из государственного бюджета местным бюджетам на приобретение школьных автобусов для перевозки детей, проживающих в сельской местности</t>
  </si>
  <si>
    <t>Управление образования и науки облгосадминистрации</t>
  </si>
  <si>
    <t>Субвенция из государственного бюджета местным бюджетам на мероприятия по погашению задолженности граждан за жилищно-коммунальные услуги и энергоносители в счет частичной компенсации потерь по обесцененным денежным сбережениям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</si>
  <si>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</si>
  <si>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</si>
  <si>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</si>
  <si>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</si>
  <si>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</si>
  <si>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</si>
  <si>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</si>
  <si>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</si>
  <si>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</si>
  <si>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</si>
  <si>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</si>
  <si>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</si>
  <si>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</si>
  <si>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</si>
  <si>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</si>
  <si>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</si>
  <si>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</si>
  <si>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</si>
  <si>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</si>
  <si>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</si>
  <si>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</si>
  <si>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</si>
  <si>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</si>
  <si>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</si>
  <si>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</si>
  <si>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</si>
  <si>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</si>
  <si>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Всего доходов</t>
  </si>
  <si>
    <t>100000</t>
  </si>
  <si>
    <t>в т.ч. жилищно-коммунальное хозяйство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</si>
  <si>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</si>
  <si>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</si>
  <si>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Прочие субвенции</t>
  </si>
  <si>
    <t>тыс.грн.</t>
  </si>
  <si>
    <t>Средства на обеспечение бытовым углем отдельных категорий населения</t>
  </si>
  <si>
    <t>090416</t>
  </si>
  <si>
    <t>Прочие расходы на социальную защиту ветеранов войны и труда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</si>
  <si>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</si>
  <si>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</si>
  <si>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</si>
  <si>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</si>
  <si>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091101</t>
  </si>
  <si>
    <t>Содержание центров социальных служб для молодежи</t>
  </si>
  <si>
    <t>091102</t>
  </si>
  <si>
    <t>Программы и мероприятия центров социальных служб для молодежи</t>
  </si>
  <si>
    <t>091103</t>
  </si>
  <si>
    <t>091104</t>
  </si>
  <si>
    <t>Социальные программы и мероприятия государственных органов по делам женщин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</si>
  <si>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</si>
  <si>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</si>
  <si>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</si>
  <si>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</si>
  <si>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</si>
  <si>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</si>
  <si>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</si>
  <si>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091210</t>
  </si>
  <si>
    <t>Службы технического надзора за строительством и капитальным ремонтом</t>
  </si>
  <si>
    <t>091211</t>
  </si>
  <si>
    <t>Централизованные бухгалтерии</t>
  </si>
  <si>
    <t>Обработка информации по начислению и выплате пособий и компенсаций</t>
  </si>
  <si>
    <t>Культура и искусство, в том числе</t>
  </si>
  <si>
    <t>110102</t>
  </si>
  <si>
    <t>Театры</t>
  </si>
  <si>
    <t>110103</t>
  </si>
  <si>
    <t>Филармонии, музыкальные коллективы и ансамбли  и прочие мероприятия и учреждения по искусству</t>
  </si>
  <si>
    <t>150107</t>
  </si>
  <si>
    <t>150118</t>
  </si>
  <si>
    <t xml:space="preserve">Жилищное строительство и приобретение жилья для отдельных категорий населения  </t>
  </si>
  <si>
    <t>150119</t>
  </si>
  <si>
    <t>Проведение неотложных восстановительных работ, строительство и реконструкция в медицинских учреждениях</t>
  </si>
  <si>
    <t>150120</t>
  </si>
  <si>
    <t>Строительство метрополитена</t>
  </si>
  <si>
    <t>150122</t>
  </si>
  <si>
    <t>Инвестиционные проекты</t>
  </si>
  <si>
    <t>170603</t>
  </si>
  <si>
    <t>Расходы на проведение работ, связанных со строительством, реконструкцией, ремонтом и  содержанием автомобильных дорог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</si>
  <si>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</si>
  <si>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</si>
  <si>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Предупреждение и ликвидация чрезвычайных ситуаций и последствий стихийного бедствия</t>
  </si>
  <si>
    <t>Проведение выборов  депутатов местных советов</t>
  </si>
  <si>
    <t>250205</t>
  </si>
  <si>
    <t>Проведение референдумов</t>
  </si>
  <si>
    <t>250309</t>
  </si>
  <si>
    <t>Средства, передаваемые по взаимным расчетам между местными бюджетами</t>
  </si>
  <si>
    <t>250403</t>
  </si>
  <si>
    <t>Расходы на покрытие прочих задолженостей возникших в предыдущие годы</t>
  </si>
  <si>
    <t>250316</t>
  </si>
  <si>
    <t>Дополнительная дотация из государственного бюджета местным бюджетам, которая связана с выполнением годовых расчетных объемов доходов, определенных приложением 5 к Закону Украины «О Государственном бюджете Украины на 2004 год» , и расчетных объемов акцизно</t>
  </si>
  <si>
    <t>250318</t>
  </si>
  <si>
    <t>250344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</si>
  <si>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</si>
  <si>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250328</t>
  </si>
  <si>
    <t>250329</t>
  </si>
  <si>
    <t>250330</t>
  </si>
  <si>
    <t>Программа "Обеспечение сохранности архивных фондов Донецкой области на 2000-2005 годы"</t>
  </si>
  <si>
    <t>Социально-экономическое развитие регионов, мероприятия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 и на выполнение инвестиционных проектов, в том числе на капитальный ремонт  сельских школ, на развитие и реконструкцию централизованных систем водоснабжения и водоотведения, на внедрение мероприятий, направленных на уменьшение затрат на производство, передачу и потребление тепловой энергии</t>
  </si>
  <si>
    <t>Расходы на проведение работ, связанных со строительством, реконструкцией, ремонтом автомобильных дорог коммунальной собственности</t>
  </si>
  <si>
    <t>Мероприятия по передаче  жилого фонда  и объектов социально-культурной сферы  Министерства обороны Украины в коммунальную собственность</t>
  </si>
  <si>
    <t>250380</t>
  </si>
  <si>
    <t>программа " Отдых и оздоровление детей на период до 2008 года"</t>
  </si>
  <si>
    <t>Высшие учреждения образования III и IV уровней аккредитации</t>
  </si>
  <si>
    <t>210105</t>
  </si>
  <si>
    <t>Расходы на предупреждение и ликвидацию чрезвычайных ситуаций и последствий стихийного бедствия</t>
  </si>
  <si>
    <t>в т.ч. расходы на обустройство учреждений, предоставляющих социальные услуги детям и молодежи</t>
  </si>
  <si>
    <t>091108</t>
  </si>
  <si>
    <t>Мероприятия по организации  отдыха и оздоровления детей, кроме мероприятий по оздоровлению детей, которые выполняются за счет средств на оздоровление граждан, пострадавших вследствие Чернобыльской катастрофы</t>
  </si>
  <si>
    <t>090212</t>
  </si>
  <si>
    <t>Льготы на медицинское обслуживание гражданам, пострадавшим вследствие Чернобыльской катастрофы</t>
  </si>
  <si>
    <t>090213</t>
  </si>
  <si>
    <t>в т.ч. программы на социальную защиту инвалидов</t>
  </si>
  <si>
    <t>070701</t>
  </si>
  <si>
    <t>070807</t>
  </si>
  <si>
    <t>Прочие образовательные программы, в том числе</t>
  </si>
  <si>
    <t>Образование (высшие учреждения образования І-ІІ уровней аккредитации; прочие учреждения и мероприятия последипломного образования) , в т.ч.</t>
  </si>
  <si>
    <t>081002</t>
  </si>
  <si>
    <t>Здравоохранение (содержание лечебно-профилактических учреждений, проведение мероприятий и выполнение программ), в т.ч.</t>
  </si>
  <si>
    <t>Доходы областного бюджета на 2008 год</t>
  </si>
  <si>
    <t>24062100</t>
  </si>
  <si>
    <t xml:space="preserve">Денежные взыскания за порчу, по причине нарушения законодательства про охрану окружающей среды вследствии хозяйственной и другой деятельности </t>
  </si>
  <si>
    <t>X</t>
  </si>
  <si>
    <t>50101000</t>
  </si>
  <si>
    <t xml:space="preserve">Дополнительная дотация из государственного бюджета на выравнивание финансовой обеспеченности местных бюджетов </t>
  </si>
  <si>
    <t>Субвенция из государственного бюджета местным бюджетам на социально-экономическое развитие</t>
  </si>
  <si>
    <t>доходи</t>
  </si>
  <si>
    <t>отклонения</t>
  </si>
  <si>
    <t>расходы за счёт субвенции из государственного бюджета местным бюджетам на финансирование ремонта помещений управлений труда и соцзащиты исполнительных органов городских (городов республиканского в АРК и обласного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</si>
  <si>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</si>
  <si>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>от</t>
  </si>
  <si>
    <t>Расходы за счет субвенции  из государственного бюджета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</si>
  <si>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 xml:space="preserve">Расходы за счет субвенции 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 </t>
  </si>
  <si>
    <t xml:space="preserve">от                                № </t>
  </si>
  <si>
    <t>Дотация выравнивания из государственного бюджета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</si>
  <si>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</si>
  <si>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</si>
  <si>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социально - экономическое развитие</t>
  </si>
  <si>
    <t>41034300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</si>
  <si>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</si>
  <si>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41036200</t>
  </si>
  <si>
    <t>41037100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</si>
  <si>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</si>
  <si>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</si>
  <si>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</si>
  <si>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41037900</t>
  </si>
  <si>
    <t>250364</t>
  </si>
  <si>
    <t>250360</t>
  </si>
  <si>
    <t>250378</t>
  </si>
  <si>
    <t>Книгоиздание</t>
  </si>
  <si>
    <t>41033800</t>
  </si>
  <si>
    <t>41032300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</si>
  <si>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строительства газопроводов и газификацию населенных пунктов    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</si>
  <si>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виплатам, передусмотренным статьей 57 Закона Украины "Об образовании" педагогическим, научно - педагогическим и другим категориям работников учебных заведений"</t>
  </si>
  <si>
    <t>Образование (учреждения образования, программы и мероприятия в сфере образования), в том числе:</t>
  </si>
  <si>
    <t>250363</t>
  </si>
  <si>
    <t>Cубвенция на завершение строительных работ центров социально-психологической реабилитации детей, созданных в 2005-2006 годах</t>
  </si>
  <si>
    <t>41035200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</si>
  <si>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</si>
  <si>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>Региональные программы и централизованные мероприятия</t>
  </si>
  <si>
    <t>Социальные программы и мероприятия государственных органов по делам молодежи</t>
  </si>
  <si>
    <t>110502</t>
  </si>
  <si>
    <t>Другие культурно-образовательные учреждения и мероприятия</t>
  </si>
  <si>
    <t>150101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</si>
  <si>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</si>
  <si>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</si>
  <si>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120201</t>
  </si>
  <si>
    <t>Высшие учреждения образования І-ІІ уровней аккредитации</t>
  </si>
  <si>
    <t>080400</t>
  </si>
  <si>
    <t>Облгосадминистрация</t>
  </si>
  <si>
    <t>180109</t>
  </si>
  <si>
    <t>250404</t>
  </si>
  <si>
    <t>090417</t>
  </si>
  <si>
    <t>в т.ч. за счет средств субвенции на завершение строительных работ центров социально-психологической реабилитации детей, созданных в 2005-2006 годах</t>
  </si>
  <si>
    <t>Субвенция на выполнение собственных полномочий территориальных громад сел, поселков, городов и их объединений (из областного бюджета на содержание приютов для несовершеннолетних)</t>
  </si>
  <si>
    <t xml:space="preserve">Прочие мероприятия, связанные с экономической деятельностью, в т.ч. </t>
  </si>
  <si>
    <t>Расходы на содержание учреждений соцобеспечения и отдельные мероприятия по социальной защите</t>
  </si>
  <si>
    <t>090412, 090416 ,090601, 090901, 091207, 091209, 091210, 091212</t>
  </si>
  <si>
    <t>Распределение расходов областного бюджета на 2008 год</t>
  </si>
  <si>
    <t>090412, 090416, 090601, 090901, 091207, 091209, 091210, 091212</t>
  </si>
  <si>
    <t>Субвенция из государственного бюджета местным бюджетам на финансирование в 2008 году Программ-победителей Всеукраинского конкурса проектов и программ развития местного самоуправления 2007 года</t>
  </si>
  <si>
    <t>250325</t>
  </si>
  <si>
    <t xml:space="preserve">  Специальный фонд</t>
  </si>
  <si>
    <t>14060900</t>
  </si>
  <si>
    <t>Плата за государственную регистрацию, кроме платы за регистрацию субъектов предпринимательской деятельности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</si>
  <si>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</si>
  <si>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</si>
  <si>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24060800</t>
  </si>
  <si>
    <t>Поступления от сбора за проведение гастрольных мероприятий</t>
  </si>
  <si>
    <t>41030600</t>
  </si>
  <si>
    <t>41030800</t>
  </si>
  <si>
    <t>41030900</t>
  </si>
  <si>
    <t>41031000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</si>
  <si>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регионовв том числе:</t>
  </si>
  <si>
    <t>программа "Предупреждение и реагирование на чрезвычайные ситуации техногенного и природного характера"</t>
  </si>
  <si>
    <t>программа "Обеспечение сохранности архивных фондов Донецкой области на 2000-2005 годы"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</si>
  <si>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 в том числе:</t>
  </si>
  <si>
    <t>программа "Информатизация Донецкой области на 2005-2007 годы"</t>
  </si>
  <si>
    <t>программа "Правосудие 2004-2007"</t>
  </si>
  <si>
    <t>Расходы на захоронение участников боевых действий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</si>
  <si>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регионов, в том числе:</t>
  </si>
  <si>
    <t>программа  "Защита прав и свобод граждан"</t>
  </si>
  <si>
    <t>программа  "Воин-патриот"</t>
  </si>
  <si>
    <t xml:space="preserve">Специализированные поликлиники  (врачебно-физкультурный диспансер) </t>
  </si>
  <si>
    <t>в том числе:</t>
  </si>
  <si>
    <t>Расходы за счет субвенции из государственного бюджета на обеспечение общеобразовательных  учебных заведений современными техническими средствами  обучения по естественно-математическим  и технологическим дисциплинам</t>
  </si>
  <si>
    <t>Расходы за счет субвенции из государственного бюджета для обеспечения специальным оборудованием учебных заведений для детей, которые требуют коррекции физического и (или) умственного развития</t>
  </si>
  <si>
    <t>Расходы за счет субвенции из государственного бюджета на приобретение школьных автобусов для перевозки детей, которые проживают в сельской местности</t>
  </si>
  <si>
    <t xml:space="preserve">Расходы за счет субвенции из государственного бюджета на содержание детей-сирот и детей, оставшихся без попечения родителей  в детских домах семейного типа и приемных семьях  </t>
  </si>
  <si>
    <t>программа "Общественная стабильность и экономическая безопасность - 2005 год"</t>
  </si>
  <si>
    <t>программа "Правопорядок на 2004-2007 годы"</t>
  </si>
  <si>
    <t>Раздел "Охрана окружающей природной среды" Программы экономического и социального развития Донецкой области на 2005 год</t>
  </si>
  <si>
    <t>180410</t>
  </si>
  <si>
    <t>Прочие мероприятия, связанные с экономической деятельностью</t>
  </si>
  <si>
    <t>Расходы на льготное медицинское обеспечение, обслуживание и оздоровление граждан, пострадавших вследствие аварии на ЧАЭС</t>
  </si>
  <si>
    <t>Расходы за счет субвенции из госбюджета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</si>
  <si>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Приложение 4</t>
  </si>
  <si>
    <t>от _______________      № _______</t>
  </si>
  <si>
    <t>Расходы за счет субвенции  из государственного бюджета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</si>
  <si>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Распределение между местными бюджетами области объёмов межбюджетных трансфертов из государственного бюджета, предусмотренных приложением № 7 проекта Закона Украины "О Государственном бюджете Украины на 2008 год и о внесении изменений в некоторые законодательные акты Украины"</t>
  </si>
  <si>
    <t>Наименование административно-территориальных единиц</t>
  </si>
  <si>
    <t>Субвенции общего фонда:</t>
  </si>
  <si>
    <t>Субвенции специального фонда:</t>
  </si>
  <si>
    <t>Дополнительная дотация выравнивания финансовой обеспеченности местных бюджетов</t>
  </si>
  <si>
    <t>ВСЕГО</t>
  </si>
  <si>
    <t>на выплату помощи семьям с детьми, малообеспеченным семьям, инвалидам с детства, детям-инвалидам и временной государственной помощи детям</t>
  </si>
  <si>
    <t>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вывозу бытового мусора и жидких нечистот</t>
  </si>
  <si>
    <t>на предоставление льгот и жилищных субсидий населению на приобретение твердого и жидкого печного бытового топлива и сжиженного газа</t>
  </si>
  <si>
    <t>на предоставление льгот по услугам связи и прочих,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</si>
  <si>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на выплату государственной социальной помощи на детей-сирот и детей, лишенных родительского попечения,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за принципом "деньги ходят за ребенком"  </t>
  </si>
  <si>
    <t>на социально-экономическое развитие</t>
  </si>
  <si>
    <t>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</si>
  <si>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работникам учебных заведений"</t>
  </si>
  <si>
    <t>на компьютеризацию и информатизацию общеобразовательных учебных учреждений районов</t>
  </si>
  <si>
    <t>на приобретение школьных автобусов для перевозки детей, которые проживают в сельской местности</t>
  </si>
  <si>
    <t>на завершение строительных и ремонтных работ центров социально-психологической реабилитации детей, создание которых было начато в 2005-2006 годах</t>
  </si>
  <si>
    <t>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</si>
  <si>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 теплосетей и котельных, строительство газопроводов и газификацию населенных пунктов</t>
  </si>
  <si>
    <t xml:space="preserve">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 </t>
  </si>
  <si>
    <t>компенсация за льготный проезд в городском и пригородном электро- и автотранспорте отдельных категорий граждан</t>
  </si>
  <si>
    <t>41010900</t>
  </si>
  <si>
    <t xml:space="preserve">Средства, поступающие по взаимным расчетам между местными бюджетами </t>
  </si>
  <si>
    <t>компенсация за льготный проезд в железнодорожном транспорте пригородного сообщения отдельных категорий граждан</t>
  </si>
  <si>
    <t>льготы на услуги связи</t>
  </si>
  <si>
    <t>компенсация за льготный проезд междугороднего сообщения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</si>
  <si>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смерти, компенсация за льготный  междугородний проезд гражданам, которые пострадали вследствие аварии на ЧАЕС</t>
  </si>
  <si>
    <t>воздуш-ным транс-портом</t>
  </si>
  <si>
    <t>железно-дорожным транспор-том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</si>
  <si>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</si>
  <si>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</si>
  <si>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</si>
  <si>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</si>
  <si>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</si>
  <si>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</si>
  <si>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</si>
  <si>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</si>
  <si>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</si>
  <si>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</si>
  <si>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</si>
  <si>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</si>
  <si>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Кировское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</si>
  <si>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</si>
  <si>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</si>
  <si>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</si>
  <si>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</si>
  <si>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</si>
  <si>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</si>
  <si>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</si>
  <si>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</si>
  <si>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</si>
  <si>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</si>
  <si>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</si>
  <si>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</si>
  <si>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</si>
  <si>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</si>
  <si>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</si>
  <si>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</si>
  <si>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</si>
  <si>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</si>
  <si>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Великоновоселковский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</si>
  <si>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</si>
  <si>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</si>
  <si>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</si>
  <si>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</si>
  <si>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</si>
  <si>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</si>
  <si>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</si>
  <si>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</si>
  <si>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</si>
  <si>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</si>
  <si>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</si>
  <si>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</si>
  <si>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</si>
  <si>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</si>
  <si>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</si>
  <si>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Приложение 5</t>
  </si>
  <si>
    <t xml:space="preserve">к решению областного совета </t>
  </si>
  <si>
    <t xml:space="preserve">Субвенции из областного бюджета бюджетам городов и районов </t>
  </si>
  <si>
    <t xml:space="preserve">на содержание приютов для несовершеннолетних                             </t>
  </si>
  <si>
    <t xml:space="preserve">на предупреждение и реагирование на чрезвычайные ситуации техногенного и природного характера </t>
  </si>
  <si>
    <t>Итого</t>
  </si>
  <si>
    <t>Харцызск</t>
  </si>
  <si>
    <t>В-Новоселковский</t>
  </si>
  <si>
    <t>Областной</t>
  </si>
  <si>
    <t>Субвенции общего и специального фондов</t>
  </si>
  <si>
    <t xml:space="preserve">Субвенция из государственного бюджета местным бюджетам на приобретение вагонов для коммунального электротранспорта (троллейбусов и трамваев) </t>
  </si>
  <si>
    <t xml:space="preserve">Субвенция из государственного бюджета местным бюджетам на строительство и развитие сети метрополитенов 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</si>
  <si>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</si>
  <si>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</si>
  <si>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 xml:space="preserve">от </t>
  </si>
  <si>
    <t>Управление внешних отношений и внешнеэкономической деятельности</t>
  </si>
  <si>
    <t>130000</t>
  </si>
  <si>
    <t>110201</t>
  </si>
  <si>
    <t>110300</t>
  </si>
  <si>
    <t>120300</t>
  </si>
  <si>
    <t>070601</t>
  </si>
  <si>
    <t>180404</t>
  </si>
  <si>
    <t>170703</t>
  </si>
  <si>
    <t>230000</t>
  </si>
  <si>
    <t>250301</t>
  </si>
  <si>
    <t>250306</t>
  </si>
  <si>
    <t>091301</t>
  </si>
  <si>
    <t>Выплаты, определенные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</si>
  <si>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>070809</t>
  </si>
  <si>
    <t>Отдел по вопросам туризма и курортов</t>
  </si>
  <si>
    <t>210000</t>
  </si>
  <si>
    <t>150115</t>
  </si>
  <si>
    <t>150121</t>
  </si>
  <si>
    <t>Главное управление сельского хозяйства и продовольствия облгосадминистрации</t>
  </si>
  <si>
    <t>Главное финансовое управление облгосадминистрации</t>
  </si>
  <si>
    <t>Государственный архив области облгосадминистрации</t>
  </si>
  <si>
    <t>Мероприятия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</t>
  </si>
  <si>
    <t>Расходы областного бюджета на 2008 год</t>
  </si>
  <si>
    <t>Высшие учебные заведения III-IV уровня акредитации</t>
  </si>
  <si>
    <t xml:space="preserve"> 070602</t>
  </si>
  <si>
    <t xml:space="preserve">Прочие мероприятия, связанные с экономической деятельностью </t>
  </si>
  <si>
    <t xml:space="preserve">Программа "Образование Донбасса. 2007-2011 гг." </t>
  </si>
  <si>
    <t>Завершение проектов газификации сельских населенных пунктов с высоким уровнем готовности</t>
  </si>
  <si>
    <t>Другие программы социальной защиты несовешеннолетних</t>
  </si>
  <si>
    <t>090802</t>
  </si>
  <si>
    <t>180107</t>
  </si>
  <si>
    <t>Финансирование энергосберегающих мероприятий</t>
  </si>
  <si>
    <t>200700</t>
  </si>
  <si>
    <t>Прочие природоохранные мероприятия</t>
  </si>
  <si>
    <t>Приложение 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</si>
</sst>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  <numFmt numFmtId="184" formatCode="0.0000"/>
    <numFmt numFmtId="185" formatCode="0.00000"/>
    <numFmt numFmtId="186" formatCode="0.000"/>
    <numFmt numFmtId="187" formatCode="#,##0.000_ ;[Red]\-#,##0.000\ "/>
    <numFmt numFmtId="188" formatCode="0.000E+00"/>
    <numFmt numFmtId="189" formatCode="0.0E+00"/>
    <numFmt numFmtId="190" formatCode="0E+00"/>
    <numFmt numFmtId="191" formatCode="0.000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.5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sz val="11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3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172" fontId="3" fillId="0" borderId="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72" fontId="5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wrapText="1" shrinkToFit="1"/>
    </xf>
    <xf numFmtId="172" fontId="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 shrinkToFit="1"/>
    </xf>
    <xf numFmtId="172" fontId="4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172" fontId="3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 vertical="top" wrapText="1"/>
    </xf>
    <xf numFmtId="172" fontId="3" fillId="0" borderId="4" xfId="0" applyNumberFormat="1" applyFont="1" applyFill="1" applyBorder="1" applyAlignment="1">
      <alignment horizontal="right" vertical="top"/>
    </xf>
    <xf numFmtId="172" fontId="3" fillId="0" borderId="6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172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vertical="center" wrapText="1"/>
    </xf>
    <xf numFmtId="172" fontId="1" fillId="0" borderId="4" xfId="0" applyNumberFormat="1" applyFont="1" applyFill="1" applyBorder="1" applyAlignment="1">
      <alignment vertical="center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vertical="top" wrapText="1"/>
    </xf>
    <xf numFmtId="172" fontId="3" fillId="0" borderId="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shrinkToFit="1"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 shrinkToFit="1"/>
    </xf>
    <xf numFmtId="172" fontId="3" fillId="0" borderId="4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 shrinkToFit="1"/>
    </xf>
    <xf numFmtId="172" fontId="1" fillId="0" borderId="4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wrapText="1"/>
    </xf>
    <xf numFmtId="172" fontId="1" fillId="0" borderId="12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center"/>
    </xf>
    <xf numFmtId="49" fontId="1" fillId="0" borderId="18" xfId="0" applyNumberFormat="1" applyFont="1" applyFill="1" applyBorder="1" applyAlignment="1">
      <alignment horizontal="center"/>
    </xf>
    <xf numFmtId="172" fontId="13" fillId="0" borderId="4" xfId="0" applyNumberFormat="1" applyFont="1" applyFill="1" applyBorder="1" applyAlignment="1">
      <alignment horizontal="right"/>
    </xf>
    <xf numFmtId="172" fontId="14" fillId="0" borderId="4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2" fontId="13" fillId="0" borderId="4" xfId="0" applyNumberFormat="1" applyFont="1" applyFill="1" applyBorder="1" applyAlignment="1">
      <alignment/>
    </xf>
    <xf numFmtId="172" fontId="14" fillId="0" borderId="4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2" fontId="14" fillId="0" borderId="13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 vertical="top"/>
    </xf>
    <xf numFmtId="172" fontId="14" fillId="2" borderId="4" xfId="0" applyNumberFormat="1" applyFont="1" applyFill="1" applyBorder="1" applyAlignment="1">
      <alignment horizontal="right"/>
    </xf>
    <xf numFmtId="172" fontId="1" fillId="0" borderId="4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 wrapText="1"/>
    </xf>
    <xf numFmtId="172" fontId="3" fillId="0" borderId="13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wrapText="1" shrinkToFit="1"/>
    </xf>
    <xf numFmtId="172" fontId="3" fillId="0" borderId="19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wrapText="1" shrinkToFit="1"/>
    </xf>
    <xf numFmtId="172" fontId="1" fillId="2" borderId="4" xfId="0" applyNumberFormat="1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vertical="center" wrapText="1" shrinkToFit="1"/>
    </xf>
    <xf numFmtId="0" fontId="4" fillId="2" borderId="0" xfId="0" applyFont="1" applyFill="1" applyAlignment="1">
      <alignment horizontal="center"/>
    </xf>
    <xf numFmtId="0" fontId="1" fillId="2" borderId="4" xfId="0" applyNumberFormat="1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justify" vertical="top" wrapText="1"/>
    </xf>
    <xf numFmtId="172" fontId="1" fillId="2" borderId="19" xfId="0" applyNumberFormat="1" applyFont="1" applyFill="1" applyBorder="1" applyAlignment="1">
      <alignment horizontal="center"/>
    </xf>
    <xf numFmtId="172" fontId="1" fillId="2" borderId="2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172" fontId="3" fillId="0" borderId="22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72" fontId="4" fillId="0" borderId="0" xfId="0" applyNumberFormat="1" applyFont="1" applyFill="1" applyBorder="1" applyAlignment="1">
      <alignment horizontal="left" wrapText="1" shrinkToFit="1"/>
    </xf>
    <xf numFmtId="0" fontId="1" fillId="2" borderId="4" xfId="0" applyNumberFormat="1" applyFont="1" applyFill="1" applyBorder="1" applyAlignment="1">
      <alignment vertical="top" wrapText="1"/>
    </xf>
    <xf numFmtId="172" fontId="1" fillId="0" borderId="19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NumberFormat="1" applyFont="1" applyFill="1" applyBorder="1" applyAlignment="1">
      <alignment vertical="top" wrapText="1"/>
    </xf>
    <xf numFmtId="172" fontId="3" fillId="0" borderId="4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top"/>
    </xf>
    <xf numFmtId="180" fontId="4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5" fillId="0" borderId="4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 shrinkToFit="1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172" fontId="1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172" fontId="1" fillId="0" borderId="7" xfId="0" applyNumberFormat="1" applyFont="1" applyFill="1" applyBorder="1" applyAlignment="1">
      <alignment horizontal="right"/>
    </xf>
    <xf numFmtId="172" fontId="1" fillId="0" borderId="26" xfId="0" applyNumberFormat="1" applyFont="1" applyFill="1" applyBorder="1" applyAlignment="1">
      <alignment horizontal="right"/>
    </xf>
    <xf numFmtId="49" fontId="1" fillId="3" borderId="27" xfId="0" applyNumberFormat="1" applyFont="1" applyFill="1" applyBorder="1" applyAlignment="1">
      <alignment horizontal="center" vertical="top"/>
    </xf>
    <xf numFmtId="0" fontId="1" fillId="3" borderId="13" xfId="0" applyNumberFormat="1" applyFont="1" applyFill="1" applyBorder="1" applyAlignment="1">
      <alignment horizontal="left" vertical="top" wrapText="1"/>
    </xf>
    <xf numFmtId="172" fontId="1" fillId="3" borderId="13" xfId="0" applyNumberFormat="1" applyFont="1" applyFill="1" applyBorder="1" applyAlignment="1">
      <alignment horizontal="right"/>
    </xf>
    <xf numFmtId="172" fontId="1" fillId="3" borderId="16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73" fontId="3" fillId="0" borderId="4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3" fontId="1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72" fontId="0" fillId="0" borderId="12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 horizontal="right"/>
    </xf>
    <xf numFmtId="172" fontId="1" fillId="0" borderId="21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2" borderId="4" xfId="0" applyNumberFormat="1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49" fontId="1" fillId="2" borderId="24" xfId="0" applyNumberFormat="1" applyFont="1" applyFill="1" applyBorder="1" applyAlignment="1">
      <alignment horizontal="center" vertical="top"/>
    </xf>
    <xf numFmtId="0" fontId="1" fillId="2" borderId="28" xfId="0" applyFont="1" applyFill="1" applyBorder="1" applyAlignment="1">
      <alignment vertical="top" wrapText="1"/>
    </xf>
    <xf numFmtId="172" fontId="1" fillId="2" borderId="28" xfId="0" applyNumberFormat="1" applyFont="1" applyFill="1" applyBorder="1" applyAlignment="1">
      <alignment horizontal="center"/>
    </xf>
    <xf numFmtId="172" fontId="3" fillId="0" borderId="29" xfId="0" applyNumberFormat="1" applyFont="1" applyFill="1" applyBorder="1" applyAlignment="1">
      <alignment horizontal="center"/>
    </xf>
    <xf numFmtId="172" fontId="3" fillId="0" borderId="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9" fontId="2" fillId="0" borderId="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173" fontId="17" fillId="0" borderId="30" xfId="0" applyNumberFormat="1" applyFont="1" applyFill="1" applyBorder="1" applyAlignment="1">
      <alignment horizontal="center"/>
    </xf>
    <xf numFmtId="172" fontId="17" fillId="0" borderId="4" xfId="0" applyNumberFormat="1" applyFont="1" applyFill="1" applyBorder="1" applyAlignment="1">
      <alignment horizontal="center"/>
    </xf>
    <xf numFmtId="9" fontId="19" fillId="0" borderId="13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172" fontId="2" fillId="0" borderId="2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172" fontId="17" fillId="0" borderId="13" xfId="0" applyNumberFormat="1" applyFont="1" applyFill="1" applyBorder="1" applyAlignment="1">
      <alignment horizontal="center"/>
    </xf>
    <xf numFmtId="173" fontId="17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center"/>
    </xf>
    <xf numFmtId="17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21" fillId="0" borderId="4" xfId="15" applyFont="1" applyBorder="1">
      <alignment/>
      <protection/>
    </xf>
    <xf numFmtId="172" fontId="17" fillId="0" borderId="19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172" fontId="2" fillId="0" borderId="23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72" fontId="17" fillId="0" borderId="32" xfId="0" applyNumberFormat="1" applyFont="1" applyFill="1" applyBorder="1" applyAlignment="1">
      <alignment horizontal="center"/>
    </xf>
    <xf numFmtId="172" fontId="17" fillId="0" borderId="33" xfId="0" applyNumberFormat="1" applyFont="1" applyBorder="1" applyAlignment="1">
      <alignment horizontal="center" vertical="center" wrapText="1"/>
    </xf>
    <xf numFmtId="172" fontId="17" fillId="0" borderId="13" xfId="0" applyNumberFormat="1" applyFont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Border="1" applyAlignment="1">
      <alignment horizontal="center" vertical="center" wrapText="1"/>
    </xf>
    <xf numFmtId="172" fontId="1" fillId="0" borderId="34" xfId="0" applyNumberFormat="1" applyFont="1" applyBorder="1" applyAlignment="1">
      <alignment horizontal="center" vertical="center" wrapText="1"/>
    </xf>
    <xf numFmtId="172" fontId="1" fillId="0" borderId="33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172" fontId="5" fillId="0" borderId="12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3" fontId="17" fillId="0" borderId="0" xfId="0" applyNumberFormat="1" applyFont="1" applyBorder="1" applyAlignment="1">
      <alignment horizontal="center" vertical="center" wrapText="1"/>
    </xf>
    <xf numFmtId="172" fontId="17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Border="1" applyAlignment="1">
      <alignment horizontal="center" vertical="center" wrapText="1"/>
    </xf>
    <xf numFmtId="172" fontId="1" fillId="0" borderId="35" xfId="0" applyNumberFormat="1" applyFont="1" applyBorder="1" applyAlignment="1">
      <alignment horizontal="center" vertical="center" wrapText="1"/>
    </xf>
    <xf numFmtId="172" fontId="1" fillId="0" borderId="30" xfId="0" applyNumberFormat="1" applyFont="1" applyFill="1" applyBorder="1" applyAlignment="1">
      <alignment horizontal="center" vertical="center" wrapText="1"/>
    </xf>
    <xf numFmtId="172" fontId="1" fillId="0" borderId="35" xfId="0" applyNumberFormat="1" applyFont="1" applyFill="1" applyBorder="1" applyAlignment="1">
      <alignment horizontal="center" vertical="center" wrapText="1"/>
    </xf>
    <xf numFmtId="172" fontId="1" fillId="0" borderId="33" xfId="0" applyNumberFormat="1" applyFont="1" applyFill="1" applyBorder="1" applyAlignment="1">
      <alignment horizontal="center" vertical="center" wrapText="1"/>
    </xf>
    <xf numFmtId="172" fontId="17" fillId="0" borderId="30" xfId="0" applyNumberFormat="1" applyFont="1" applyFill="1" applyBorder="1" applyAlignment="1">
      <alignment horizontal="center" vertical="center" wrapText="1"/>
    </xf>
    <xf numFmtId="172" fontId="1" fillId="0" borderId="3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35" xfId="0" applyNumberFormat="1" applyFont="1" applyBorder="1" applyAlignment="1">
      <alignment horizontal="center" vertical="center"/>
    </xf>
    <xf numFmtId="172" fontId="1" fillId="0" borderId="33" xfId="0" applyNumberFormat="1" applyFont="1" applyBorder="1" applyAlignment="1">
      <alignment horizontal="center" vertical="center"/>
    </xf>
    <xf numFmtId="172" fontId="1" fillId="0" borderId="30" xfId="0" applyNumberFormat="1" applyFont="1" applyFill="1" applyBorder="1" applyAlignment="1">
      <alignment horizontal="center" vertical="center"/>
    </xf>
    <xf numFmtId="172" fontId="1" fillId="0" borderId="35" xfId="0" applyNumberFormat="1" applyFont="1" applyFill="1" applyBorder="1" applyAlignment="1">
      <alignment horizontal="center" vertical="center"/>
    </xf>
    <xf numFmtId="172" fontId="1" fillId="0" borderId="3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7" fillId="0" borderId="4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33" xfId="0" applyNumberFormat="1" applyFont="1" applyFill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33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33" xfId="0" applyNumberFormat="1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173" fontId="17" fillId="0" borderId="0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 vertical="center" wrapText="1"/>
    </xf>
    <xf numFmtId="172" fontId="2" fillId="0" borderId="6" xfId="0" applyNumberFormat="1" applyFont="1" applyBorder="1" applyAlignment="1">
      <alignment horizontal="center" vertical="center" wrapText="1"/>
    </xf>
    <xf numFmtId="172" fontId="17" fillId="0" borderId="19" xfId="0" applyNumberFormat="1" applyFont="1" applyBorder="1" applyAlignment="1">
      <alignment horizontal="center"/>
    </xf>
    <xf numFmtId="172" fontId="17" fillId="0" borderId="28" xfId="0" applyNumberFormat="1" applyFont="1" applyBorder="1" applyAlignment="1">
      <alignment horizontal="center" vertical="center" wrapText="1"/>
    </xf>
    <xf numFmtId="172" fontId="1" fillId="0" borderId="36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7" fillId="0" borderId="16" xfId="0" applyNumberFormat="1" applyFont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172" fontId="2" fillId="0" borderId="3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38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 vertical="center" wrapText="1"/>
    </xf>
    <xf numFmtId="172" fontId="17" fillId="0" borderId="0" xfId="0" applyNumberFormat="1" applyFont="1" applyFill="1" applyAlignment="1">
      <alignment vertical="center"/>
    </xf>
    <xf numFmtId="173" fontId="17" fillId="0" borderId="13" xfId="0" applyNumberFormat="1" applyFont="1" applyFill="1" applyBorder="1" applyAlignment="1">
      <alignment horizontal="center" vertical="center" wrapText="1"/>
    </xf>
    <xf numFmtId="173" fontId="2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0" fontId="16" fillId="0" borderId="40" xfId="0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31" xfId="0" applyFont="1" applyFill="1" applyBorder="1" applyAlignment="1">
      <alignment horizontal="center" wrapText="1" shrinkToFit="1"/>
    </xf>
    <xf numFmtId="0" fontId="3" fillId="0" borderId="22" xfId="0" applyFont="1" applyFill="1" applyBorder="1" applyAlignment="1">
      <alignment horizontal="center" wrapText="1" shrinkToFit="1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wrapText="1" shrinkToFit="1"/>
    </xf>
    <xf numFmtId="0" fontId="1" fillId="0" borderId="41" xfId="0" applyFont="1" applyFill="1" applyBorder="1" applyAlignment="1">
      <alignment horizontal="center" wrapText="1" shrinkToFi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9" fontId="19" fillId="0" borderId="41" xfId="0" applyNumberFormat="1" applyFont="1" applyFill="1" applyBorder="1" applyAlignment="1">
      <alignment horizontal="center" vertical="center" wrapText="1"/>
    </xf>
    <xf numFmtId="9" fontId="19" fillId="0" borderId="2" xfId="0" applyNumberFormat="1" applyFont="1" applyFill="1" applyBorder="1" applyAlignment="1">
      <alignment horizontal="center" vertical="center" wrapText="1"/>
    </xf>
    <xf numFmtId="9" fontId="2" fillId="0" borderId="41" xfId="0" applyNumberFormat="1" applyFont="1" applyFill="1" applyBorder="1" applyAlignment="1">
      <alignment horizontal="center" vertical="center" wrapText="1"/>
    </xf>
    <xf numFmtId="9" fontId="2" fillId="0" borderId="31" xfId="0" applyNumberFormat="1" applyFont="1" applyFill="1" applyBorder="1" applyAlignment="1">
      <alignment horizontal="center" vertical="center" wrapText="1"/>
    </xf>
    <xf numFmtId="9" fontId="2" fillId="0" borderId="48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72" fontId="2" fillId="0" borderId="8" xfId="0" applyNumberFormat="1" applyFont="1" applyFill="1" applyBorder="1" applyAlignment="1">
      <alignment horizontal="center" vertical="center"/>
    </xf>
    <xf numFmtId="172" fontId="2" fillId="0" borderId="41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6" fillId="0" borderId="43" xfId="0" applyBorder="1" applyAlignment="1">
      <alignment horizontal="center" vertical="center" wrapText="1"/>
    </xf>
    <xf numFmtId="0" fontId="16" fillId="0" borderId="40" xfId="0" applyBorder="1" applyAlignment="1">
      <alignment horizontal="center" vertical="center" wrapText="1"/>
    </xf>
    <xf numFmtId="9" fontId="2" fillId="0" borderId="49" xfId="0" applyNumberFormat="1" applyFont="1" applyFill="1" applyBorder="1" applyAlignment="1">
      <alignment horizontal="center" vertical="center" wrapText="1"/>
    </xf>
    <xf numFmtId="9" fontId="2" fillId="0" borderId="29" xfId="0" applyNumberFormat="1" applyFont="1" applyFill="1" applyBorder="1" applyAlignment="1">
      <alignment horizontal="center" vertical="center" wrapText="1"/>
    </xf>
    <xf numFmtId="9" fontId="2" fillId="0" borderId="5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9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405\!All\RESHENIE\&#1048;&#1047;&#1052;&#1045;&#1053;&#1045;&#1053;&#1048;&#1071;\2007\&#1056;&#1077;&#1096;&#1077;&#1085;&#1080;&#1077;%2014.09.07\&#1055;&#1088;&#1080;&#1083;&#1086;&#1078;.%20&#1082;%20&#1088;&#1077;&#1096;&#1077;&#1085;&#1080;&#1102;%201,2,3,4,5%20&#1089;&#1077;&#1085;&#1090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48;&#1047;&#1052;&#1045;&#1053;&#1045;&#1053;&#1048;&#1071;\2006\RESHENIE%2005.06.2006\&#1055;&#1088;&#1080;&#1083;&#1086;&#1078;&#1077;&#1085;&#1080;&#1103;1-7%2005.06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 нов"/>
    </sheetNames>
    <sheetDataSet>
      <sheetData sheetId="1">
        <row r="109">
          <cell r="C10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  <sheetName val="проверочная"/>
    </sheetNames>
    <sheetDataSet>
      <sheetData sheetId="1">
        <row r="148">
          <cell r="H14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92"/>
  <sheetViews>
    <sheetView tabSelected="1" view="pageBreakPreview" zoomScale="75" zoomScaleNormal="75" zoomScaleSheetLayoutView="75" workbookViewId="0" topLeftCell="A66">
      <selection activeCell="E76" sqref="E76"/>
    </sheetView>
  </sheetViews>
  <sheetFormatPr defaultColWidth="9.00390625" defaultRowHeight="12.75"/>
  <cols>
    <col min="1" max="1" width="12.375" style="94" customWidth="1"/>
    <col min="2" max="2" width="51.375" style="95" customWidth="1"/>
    <col min="3" max="3" width="12.125" style="45" customWidth="1"/>
    <col min="4" max="4" width="13.125" style="45" customWidth="1"/>
    <col min="5" max="6" width="11.375" style="45" customWidth="1"/>
    <col min="7" max="8" width="10.00390625" style="45" bestFit="1" customWidth="1"/>
    <col min="9" max="9" width="9.375" style="45" bestFit="1" customWidth="1"/>
    <col min="10" max="10" width="10.375" style="45" bestFit="1" customWidth="1"/>
    <col min="11" max="11" width="10.00390625" style="45" bestFit="1" customWidth="1"/>
    <col min="12" max="16384" width="9.125" style="45" customWidth="1"/>
  </cols>
  <sheetData>
    <row r="1" spans="2:6" ht="12.75">
      <c r="B1" s="45"/>
      <c r="D1" s="361" t="s">
        <v>188</v>
      </c>
      <c r="E1" s="361"/>
      <c r="F1" s="361"/>
    </row>
    <row r="2" spans="4:6" ht="12.75">
      <c r="D2" s="361" t="s">
        <v>0</v>
      </c>
      <c r="E2" s="361"/>
      <c r="F2" s="361"/>
    </row>
    <row r="3" spans="4:6" ht="12.75">
      <c r="D3" s="361" t="s">
        <v>350</v>
      </c>
      <c r="E3" s="361"/>
      <c r="F3" s="361"/>
    </row>
    <row r="4" spans="1:6" ht="15" customHeight="1">
      <c r="A4" s="344" t="s">
        <v>336</v>
      </c>
      <c r="B4" s="344"/>
      <c r="C4" s="344"/>
      <c r="D4" s="344"/>
      <c r="E4" s="344"/>
      <c r="F4" s="344"/>
    </row>
    <row r="5" ht="13.5" thickBot="1">
      <c r="F5" s="3" t="s">
        <v>253</v>
      </c>
    </row>
    <row r="6" ht="12" customHeight="1" hidden="1"/>
    <row r="7" spans="1:6" ht="13.5" thickBot="1">
      <c r="A7" s="355" t="s">
        <v>189</v>
      </c>
      <c r="B7" s="357" t="s">
        <v>190</v>
      </c>
      <c r="C7" s="359" t="s">
        <v>191</v>
      </c>
      <c r="D7" s="347" t="s">
        <v>399</v>
      </c>
      <c r="E7" s="348"/>
      <c r="F7" s="349" t="s">
        <v>7</v>
      </c>
    </row>
    <row r="8" spans="1:18" ht="45" customHeight="1" thickBot="1">
      <c r="A8" s="356"/>
      <c r="B8" s="358"/>
      <c r="C8" s="360"/>
      <c r="D8" s="96" t="s">
        <v>88</v>
      </c>
      <c r="E8" s="97" t="s">
        <v>192</v>
      </c>
      <c r="F8" s="350"/>
      <c r="G8" s="6"/>
      <c r="R8" s="6"/>
    </row>
    <row r="9" spans="1:6" ht="13.5" thickBot="1">
      <c r="A9" s="98">
        <v>1</v>
      </c>
      <c r="B9" s="99">
        <v>2</v>
      </c>
      <c r="C9" s="100">
        <v>3</v>
      </c>
      <c r="D9" s="100">
        <v>4</v>
      </c>
      <c r="E9" s="100">
        <v>5</v>
      </c>
      <c r="F9" s="100" t="s">
        <v>193</v>
      </c>
    </row>
    <row r="10" spans="1:7" s="102" customFormat="1" ht="13.5" thickBot="1">
      <c r="A10" s="152">
        <v>10000000</v>
      </c>
      <c r="B10" s="153" t="s">
        <v>194</v>
      </c>
      <c r="C10" s="154">
        <f>C11+C17+C19</f>
        <v>1460759.9000000001</v>
      </c>
      <c r="D10" s="154">
        <f>D15+D19</f>
        <v>55890</v>
      </c>
      <c r="E10" s="154" t="s">
        <v>195</v>
      </c>
      <c r="F10" s="155">
        <f>C10+D10</f>
        <v>1516649.9000000001</v>
      </c>
      <c r="G10" s="101"/>
    </row>
    <row r="11" spans="1:6" ht="25.5">
      <c r="A11" s="103">
        <v>11000000</v>
      </c>
      <c r="B11" s="104" t="s">
        <v>220</v>
      </c>
      <c r="C11" s="105">
        <f>C12+C13</f>
        <v>1296949.9000000001</v>
      </c>
      <c r="D11" s="105" t="s">
        <v>195</v>
      </c>
      <c r="E11" s="105" t="s">
        <v>195</v>
      </c>
      <c r="F11" s="106">
        <f>F12+F13</f>
        <v>1296949.9000000001</v>
      </c>
    </row>
    <row r="12" spans="1:7" ht="12.75">
      <c r="A12" s="66">
        <v>11010000</v>
      </c>
      <c r="B12" s="43" t="s">
        <v>221</v>
      </c>
      <c r="C12" s="107">
        <v>1263434.3</v>
      </c>
      <c r="D12" s="44" t="s">
        <v>195</v>
      </c>
      <c r="E12" s="44" t="s">
        <v>195</v>
      </c>
      <c r="F12" s="108">
        <f>C12</f>
        <v>1263434.3</v>
      </c>
      <c r="G12" s="47"/>
    </row>
    <row r="13" spans="1:6" ht="12.75">
      <c r="A13" s="66">
        <v>11020000</v>
      </c>
      <c r="B13" s="43" t="s">
        <v>222</v>
      </c>
      <c r="C13" s="44">
        <f>33601.3-85.7</f>
        <v>33515.600000000006</v>
      </c>
      <c r="D13" s="44" t="s">
        <v>195</v>
      </c>
      <c r="E13" s="44" t="s">
        <v>195</v>
      </c>
      <c r="F13" s="108">
        <f>C13</f>
        <v>33515.600000000006</v>
      </c>
    </row>
    <row r="14" spans="1:6" ht="25.5">
      <c r="A14" s="66">
        <v>11020200</v>
      </c>
      <c r="B14" s="43" t="s">
        <v>199</v>
      </c>
      <c r="C14" s="107">
        <v>33515.6</v>
      </c>
      <c r="D14" s="44" t="s">
        <v>195</v>
      </c>
      <c r="E14" s="44" t="s">
        <v>195</v>
      </c>
      <c r="F14" s="108">
        <f>C14</f>
        <v>33515.6</v>
      </c>
    </row>
    <row r="15" spans="1:6" ht="12.75">
      <c r="A15" s="66">
        <v>12000000</v>
      </c>
      <c r="B15" s="43" t="s">
        <v>223</v>
      </c>
      <c r="C15" s="44" t="s">
        <v>195</v>
      </c>
      <c r="D15" s="44">
        <f>D16</f>
        <v>54310</v>
      </c>
      <c r="E15" s="44" t="s">
        <v>195</v>
      </c>
      <c r="F15" s="108">
        <f>F16</f>
        <v>54310</v>
      </c>
    </row>
    <row r="16" spans="1:6" ht="25.5">
      <c r="A16" s="66">
        <v>12020000</v>
      </c>
      <c r="B16" s="43" t="s">
        <v>224</v>
      </c>
      <c r="C16" s="44" t="s">
        <v>195</v>
      </c>
      <c r="D16" s="107">
        <v>54310</v>
      </c>
      <c r="E16" s="44" t="s">
        <v>195</v>
      </c>
      <c r="F16" s="108">
        <f>D16</f>
        <v>54310</v>
      </c>
    </row>
    <row r="17" spans="1:7" ht="16.5" customHeight="1">
      <c r="A17" s="66">
        <v>13000000</v>
      </c>
      <c r="B17" s="43" t="s">
        <v>225</v>
      </c>
      <c r="C17" s="44">
        <f>C18</f>
        <v>107500</v>
      </c>
      <c r="D17" s="44" t="s">
        <v>195</v>
      </c>
      <c r="E17" s="44" t="s">
        <v>195</v>
      </c>
      <c r="F17" s="108">
        <f>F18</f>
        <v>107500</v>
      </c>
      <c r="G17" s="47"/>
    </row>
    <row r="18" spans="1:6" ht="12.75">
      <c r="A18" s="66">
        <v>13050000</v>
      </c>
      <c r="B18" s="43" t="s">
        <v>226</v>
      </c>
      <c r="C18" s="107">
        <v>107500</v>
      </c>
      <c r="D18" s="44" t="s">
        <v>195</v>
      </c>
      <c r="E18" s="44" t="s">
        <v>195</v>
      </c>
      <c r="F18" s="108">
        <f>C18</f>
        <v>107500</v>
      </c>
    </row>
    <row r="19" spans="1:7" ht="13.5" customHeight="1">
      <c r="A19" s="66">
        <v>14000000</v>
      </c>
      <c r="B19" s="43" t="s">
        <v>227</v>
      </c>
      <c r="C19" s="44">
        <f>C20+C22+C23</f>
        <v>56310</v>
      </c>
      <c r="D19" s="44">
        <f>D24</f>
        <v>1580</v>
      </c>
      <c r="E19" s="44" t="s">
        <v>195</v>
      </c>
      <c r="F19" s="108">
        <f>C19+D19</f>
        <v>57890</v>
      </c>
      <c r="G19" s="47"/>
    </row>
    <row r="20" spans="1:6" ht="12.75">
      <c r="A20" s="66">
        <v>14060200</v>
      </c>
      <c r="B20" s="43" t="s">
        <v>228</v>
      </c>
      <c r="C20" s="107">
        <v>270</v>
      </c>
      <c r="D20" s="44" t="s">
        <v>195</v>
      </c>
      <c r="E20" s="44" t="s">
        <v>195</v>
      </c>
      <c r="F20" s="108">
        <f>C20</f>
        <v>270</v>
      </c>
    </row>
    <row r="21" spans="1:6" ht="26.25" hidden="1">
      <c r="A21" s="66">
        <v>14060300</v>
      </c>
      <c r="B21" s="43" t="s">
        <v>229</v>
      </c>
      <c r="C21" s="41"/>
      <c r="D21" s="44" t="s">
        <v>195</v>
      </c>
      <c r="E21" s="44" t="s">
        <v>195</v>
      </c>
      <c r="F21" s="108">
        <f>C21</f>
        <v>0</v>
      </c>
    </row>
    <row r="22" spans="1:6" ht="25.5">
      <c r="A22" s="66" t="s">
        <v>400</v>
      </c>
      <c r="B22" s="43" t="s">
        <v>401</v>
      </c>
      <c r="C22" s="107">
        <v>40</v>
      </c>
      <c r="D22" s="44" t="s">
        <v>195</v>
      </c>
      <c r="E22" s="44" t="s">
        <v>195</v>
      </c>
      <c r="F22" s="108">
        <f>C22</f>
        <v>40</v>
      </c>
    </row>
    <row r="23" spans="1:7" ht="25.5">
      <c r="A23" s="66">
        <v>14061100</v>
      </c>
      <c r="B23" s="43" t="s">
        <v>230</v>
      </c>
      <c r="C23" s="107">
        <v>56000</v>
      </c>
      <c r="D23" s="44" t="s">
        <v>195</v>
      </c>
      <c r="E23" s="44" t="s">
        <v>195</v>
      </c>
      <c r="F23" s="108">
        <f>C23</f>
        <v>56000</v>
      </c>
      <c r="G23" s="47"/>
    </row>
    <row r="24" spans="1:6" ht="25.5">
      <c r="A24" s="66">
        <v>14070000</v>
      </c>
      <c r="B24" s="43" t="s">
        <v>231</v>
      </c>
      <c r="C24" s="44" t="s">
        <v>195</v>
      </c>
      <c r="D24" s="44">
        <f>D25</f>
        <v>1580</v>
      </c>
      <c r="E24" s="44" t="s">
        <v>195</v>
      </c>
      <c r="F24" s="108">
        <f>F25</f>
        <v>1580</v>
      </c>
    </row>
    <row r="25" spans="1:6" ht="39" customHeight="1">
      <c r="A25" s="66">
        <v>14071500</v>
      </c>
      <c r="B25" s="43" t="s">
        <v>232</v>
      </c>
      <c r="C25" s="44" t="s">
        <v>195</v>
      </c>
      <c r="D25" s="107">
        <v>1580</v>
      </c>
      <c r="E25" s="44" t="s">
        <v>195</v>
      </c>
      <c r="F25" s="108">
        <f>D25</f>
        <v>1580</v>
      </c>
    </row>
    <row r="26" spans="1:7" s="102" customFormat="1" ht="12.75">
      <c r="A26" s="65">
        <v>20000000</v>
      </c>
      <c r="B26" s="109" t="s">
        <v>233</v>
      </c>
      <c r="C26" s="110">
        <f>C27+C30+C32+C35</f>
        <v>34600</v>
      </c>
      <c r="D26" s="110">
        <f>D27+D35+D41</f>
        <v>51343.4</v>
      </c>
      <c r="E26" s="110" t="s">
        <v>195</v>
      </c>
      <c r="F26" s="111">
        <f>C26+D26</f>
        <v>85943.4</v>
      </c>
      <c r="G26" s="116"/>
    </row>
    <row r="27" spans="1:7" ht="25.5">
      <c r="A27" s="66">
        <v>21000000</v>
      </c>
      <c r="B27" s="43" t="s">
        <v>234</v>
      </c>
      <c r="C27" s="44">
        <f>C28</f>
        <v>30000</v>
      </c>
      <c r="D27" s="44">
        <f>D29</f>
        <v>1548</v>
      </c>
      <c r="E27" s="44" t="s">
        <v>195</v>
      </c>
      <c r="F27" s="108">
        <f>C27</f>
        <v>30000</v>
      </c>
      <c r="G27" s="47"/>
    </row>
    <row r="28" spans="1:6" ht="26.25" customHeight="1">
      <c r="A28" s="66">
        <v>21040000</v>
      </c>
      <c r="B28" s="43" t="s">
        <v>402</v>
      </c>
      <c r="C28" s="44">
        <v>30000</v>
      </c>
      <c r="D28" s="44" t="s">
        <v>195</v>
      </c>
      <c r="E28" s="44" t="s">
        <v>195</v>
      </c>
      <c r="F28" s="108">
        <f>C28</f>
        <v>30000</v>
      </c>
    </row>
    <row r="29" spans="1:6" ht="25.5">
      <c r="A29" s="66">
        <v>21110000</v>
      </c>
      <c r="B29" s="43" t="s">
        <v>235</v>
      </c>
      <c r="C29" s="44" t="s">
        <v>195</v>
      </c>
      <c r="D29" s="44">
        <v>1548</v>
      </c>
      <c r="E29" s="44" t="s">
        <v>195</v>
      </c>
      <c r="F29" s="108">
        <f>D29</f>
        <v>1548</v>
      </c>
    </row>
    <row r="30" spans="1:8" ht="25.5">
      <c r="A30" s="66">
        <v>22000000</v>
      </c>
      <c r="B30" s="43" t="s">
        <v>236</v>
      </c>
      <c r="C30" s="44">
        <f>C31</f>
        <v>4400</v>
      </c>
      <c r="D30" s="44" t="s">
        <v>195</v>
      </c>
      <c r="E30" s="44" t="s">
        <v>195</v>
      </c>
      <c r="F30" s="108">
        <f>C30</f>
        <v>4400</v>
      </c>
      <c r="G30" s="47"/>
      <c r="H30" s="47"/>
    </row>
    <row r="31" spans="1:6" ht="24.75" customHeight="1">
      <c r="A31" s="66">
        <v>22080000</v>
      </c>
      <c r="B31" s="112" t="s">
        <v>403</v>
      </c>
      <c r="C31" s="107">
        <v>4400</v>
      </c>
      <c r="D31" s="44" t="s">
        <v>195</v>
      </c>
      <c r="E31" s="44" t="s">
        <v>195</v>
      </c>
      <c r="F31" s="108">
        <f>C31</f>
        <v>4400</v>
      </c>
    </row>
    <row r="32" spans="1:6" ht="12.75">
      <c r="A32" s="66">
        <v>23000000</v>
      </c>
      <c r="B32" s="43" t="s">
        <v>237</v>
      </c>
      <c r="C32" s="44">
        <f>C34</f>
        <v>0</v>
      </c>
      <c r="D32" s="44" t="s">
        <v>195</v>
      </c>
      <c r="E32" s="44" t="s">
        <v>195</v>
      </c>
      <c r="F32" s="108">
        <f>C32</f>
        <v>0</v>
      </c>
    </row>
    <row r="33" spans="1:6" ht="76.5" hidden="1">
      <c r="A33" s="66">
        <v>23020000</v>
      </c>
      <c r="B33" s="43" t="s">
        <v>250</v>
      </c>
      <c r="C33" s="113" t="s">
        <v>195</v>
      </c>
      <c r="D33" s="113" t="s">
        <v>195</v>
      </c>
      <c r="E33" s="113" t="s">
        <v>195</v>
      </c>
      <c r="F33" s="114" t="s">
        <v>195</v>
      </c>
    </row>
    <row r="34" spans="1:6" ht="12.75">
      <c r="A34" s="66">
        <v>23030000</v>
      </c>
      <c r="B34" s="43" t="s">
        <v>238</v>
      </c>
      <c r="C34" s="107">
        <v>0</v>
      </c>
      <c r="D34" s="44" t="s">
        <v>195</v>
      </c>
      <c r="E34" s="44" t="s">
        <v>195</v>
      </c>
      <c r="F34" s="108">
        <f>C34</f>
        <v>0</v>
      </c>
    </row>
    <row r="35" spans="1:7" ht="12.75">
      <c r="A35" s="66">
        <v>24000000</v>
      </c>
      <c r="B35" s="43" t="s">
        <v>239</v>
      </c>
      <c r="C35" s="107">
        <f>C38</f>
        <v>200</v>
      </c>
      <c r="D35" s="44">
        <f>D39+D40</f>
        <v>62.4</v>
      </c>
      <c r="E35" s="44" t="s">
        <v>195</v>
      </c>
      <c r="F35" s="108">
        <f>C35+D35</f>
        <v>262.4</v>
      </c>
      <c r="G35" s="47"/>
    </row>
    <row r="36" spans="1:6" ht="12.75" hidden="1">
      <c r="A36" s="66"/>
      <c r="B36" s="43"/>
      <c r="C36" s="44">
        <v>0</v>
      </c>
      <c r="D36" s="44" t="s">
        <v>195</v>
      </c>
      <c r="E36" s="44" t="s">
        <v>195</v>
      </c>
      <c r="F36" s="108">
        <v>0</v>
      </c>
    </row>
    <row r="37" spans="1:6" ht="38.25" hidden="1">
      <c r="A37" s="66">
        <v>24030000</v>
      </c>
      <c r="B37" s="43" t="s">
        <v>251</v>
      </c>
      <c r="C37" s="113" t="s">
        <v>195</v>
      </c>
      <c r="D37" s="113" t="s">
        <v>195</v>
      </c>
      <c r="E37" s="113" t="s">
        <v>195</v>
      </c>
      <c r="F37" s="114" t="s">
        <v>195</v>
      </c>
    </row>
    <row r="38" spans="1:6" ht="12.75">
      <c r="A38" s="66">
        <v>24060300</v>
      </c>
      <c r="B38" s="43" t="s">
        <v>240</v>
      </c>
      <c r="C38" s="44">
        <v>200</v>
      </c>
      <c r="D38" s="44" t="s">
        <v>195</v>
      </c>
      <c r="E38" s="44" t="s">
        <v>195</v>
      </c>
      <c r="F38" s="108">
        <f>C38</f>
        <v>200</v>
      </c>
    </row>
    <row r="39" spans="1:6" ht="38.25">
      <c r="A39" s="66" t="s">
        <v>337</v>
      </c>
      <c r="B39" s="43" t="s">
        <v>338</v>
      </c>
      <c r="C39" s="44" t="s">
        <v>339</v>
      </c>
      <c r="D39" s="44"/>
      <c r="E39" s="44" t="s">
        <v>339</v>
      </c>
      <c r="F39" s="108">
        <f aca="true" t="shared" si="0" ref="F39:F44">D39</f>
        <v>0</v>
      </c>
    </row>
    <row r="40" spans="1:6" ht="24" customHeight="1">
      <c r="A40" s="66" t="s">
        <v>404</v>
      </c>
      <c r="B40" s="112" t="s">
        <v>405</v>
      </c>
      <c r="C40" s="44" t="s">
        <v>195</v>
      </c>
      <c r="D40" s="44">
        <v>62.4</v>
      </c>
      <c r="E40" s="107" t="s">
        <v>195</v>
      </c>
      <c r="F40" s="108">
        <f t="shared" si="0"/>
        <v>62.4</v>
      </c>
    </row>
    <row r="41" spans="1:7" ht="12.75">
      <c r="A41" s="66">
        <v>25000000</v>
      </c>
      <c r="B41" s="43" t="s">
        <v>241</v>
      </c>
      <c r="C41" s="44" t="s">
        <v>195</v>
      </c>
      <c r="D41" s="44">
        <v>49733</v>
      </c>
      <c r="E41" s="44" t="s">
        <v>195</v>
      </c>
      <c r="F41" s="108">
        <f t="shared" si="0"/>
        <v>49733</v>
      </c>
      <c r="G41" s="47"/>
    </row>
    <row r="42" spans="1:7" s="102" customFormat="1" ht="38.25">
      <c r="A42" s="66">
        <v>31030000</v>
      </c>
      <c r="B42" s="43" t="s">
        <v>242</v>
      </c>
      <c r="C42" s="44" t="s">
        <v>195</v>
      </c>
      <c r="D42" s="107">
        <v>2500</v>
      </c>
      <c r="E42" s="107">
        <f>D42</f>
        <v>2500</v>
      </c>
      <c r="F42" s="108">
        <f t="shared" si="0"/>
        <v>2500</v>
      </c>
      <c r="G42" s="116"/>
    </row>
    <row r="43" spans="1:6" s="102" customFormat="1" ht="12.75">
      <c r="A43" s="66" t="s">
        <v>340</v>
      </c>
      <c r="B43" s="43" t="s">
        <v>62</v>
      </c>
      <c r="C43" s="44" t="s">
        <v>195</v>
      </c>
      <c r="D43" s="44"/>
      <c r="E43" s="44" t="s">
        <v>195</v>
      </c>
      <c r="F43" s="108">
        <f t="shared" si="0"/>
        <v>0</v>
      </c>
    </row>
    <row r="44" spans="1:7" ht="12.75">
      <c r="A44" s="66">
        <v>50080000</v>
      </c>
      <c r="B44" s="43" t="s">
        <v>243</v>
      </c>
      <c r="C44" s="44" t="s">
        <v>195</v>
      </c>
      <c r="D44" s="107">
        <v>62560</v>
      </c>
      <c r="E44" s="44" t="s">
        <v>195</v>
      </c>
      <c r="F44" s="108">
        <f t="shared" si="0"/>
        <v>62560</v>
      </c>
      <c r="G44" s="47"/>
    </row>
    <row r="45" spans="1:8" s="102" customFormat="1" ht="12.75">
      <c r="A45" s="351" t="s">
        <v>244</v>
      </c>
      <c r="B45" s="352"/>
      <c r="C45" s="115">
        <f>C10+C26</f>
        <v>1495359.9000000001</v>
      </c>
      <c r="D45" s="115">
        <f>D10+D26+D42+D43+D44</f>
        <v>172293.4</v>
      </c>
      <c r="E45" s="110">
        <f>E42</f>
        <v>2500</v>
      </c>
      <c r="F45" s="111">
        <f>C45+D45</f>
        <v>1667653.3</v>
      </c>
      <c r="H45" s="116"/>
    </row>
    <row r="46" spans="1:6" s="102" customFormat="1" ht="12.75">
      <c r="A46" s="65"/>
      <c r="B46" s="109"/>
      <c r="C46" s="115"/>
      <c r="D46" s="115"/>
      <c r="E46" s="110"/>
      <c r="F46" s="111"/>
    </row>
    <row r="47" spans="1:6" ht="12.75">
      <c r="A47" s="65">
        <v>40000000</v>
      </c>
      <c r="B47" s="109" t="s">
        <v>245</v>
      </c>
      <c r="C47" s="110">
        <f>C49+C50+C51+C48</f>
        <v>2171009.3000000003</v>
      </c>
      <c r="D47" s="110">
        <f>D51+D72</f>
        <v>277010.1</v>
      </c>
      <c r="E47" s="110">
        <f>E51+E72</f>
        <v>249555.2</v>
      </c>
      <c r="F47" s="111">
        <f>C47+D47</f>
        <v>2448019.4000000004</v>
      </c>
    </row>
    <row r="48" spans="1:6" ht="25.5">
      <c r="A48" s="66" t="s">
        <v>457</v>
      </c>
      <c r="B48" s="43" t="s">
        <v>458</v>
      </c>
      <c r="C48" s="44">
        <v>85.7</v>
      </c>
      <c r="D48" s="110"/>
      <c r="E48" s="110"/>
      <c r="F48" s="108">
        <f>C48</f>
        <v>85.7</v>
      </c>
    </row>
    <row r="49" spans="1:6" ht="12.75">
      <c r="A49" s="66" t="s">
        <v>200</v>
      </c>
      <c r="B49" s="43" t="s">
        <v>351</v>
      </c>
      <c r="C49" s="44">
        <v>134794.7</v>
      </c>
      <c r="D49" s="44" t="s">
        <v>195</v>
      </c>
      <c r="E49" s="44" t="s">
        <v>195</v>
      </c>
      <c r="F49" s="108">
        <f>C49</f>
        <v>134794.7</v>
      </c>
    </row>
    <row r="50" spans="1:8" ht="26.25" customHeight="1">
      <c r="A50" s="66" t="s">
        <v>89</v>
      </c>
      <c r="B50" s="43" t="s">
        <v>341</v>
      </c>
      <c r="C50" s="44">
        <v>68788.6</v>
      </c>
      <c r="D50" s="44" t="s">
        <v>195</v>
      </c>
      <c r="E50" s="44" t="s">
        <v>195</v>
      </c>
      <c r="F50" s="108">
        <f>C50</f>
        <v>68788.6</v>
      </c>
      <c r="H50" s="47"/>
    </row>
    <row r="51" spans="1:8" ht="14.25" customHeight="1">
      <c r="A51" s="65">
        <v>41030000</v>
      </c>
      <c r="B51" s="109" t="s">
        <v>246</v>
      </c>
      <c r="C51" s="110">
        <f>C52+C53+C54+C55+C56+C57+C63+C64+C65+C59+C62+C69+C68+C70+C58+C60+C71</f>
        <v>1967340.3</v>
      </c>
      <c r="D51" s="110">
        <f>D53+D54+D55+D56+D57+D63+D68+D60+D65+D64+D71+D70+D66+D67+D69+D59</f>
        <v>98731.5</v>
      </c>
      <c r="E51" s="110">
        <f>E53+E54+E55+E56+E57+E63+E68+E60+E65+E64+E67+E59+E62+E66+E70+E71</f>
        <v>71276.6</v>
      </c>
      <c r="F51" s="111">
        <f>C51+D51</f>
        <v>2066071.8</v>
      </c>
      <c r="G51" s="47"/>
      <c r="H51" s="47"/>
    </row>
    <row r="52" spans="1:7" ht="18" customHeight="1" hidden="1">
      <c r="A52" s="158"/>
      <c r="B52" s="159"/>
      <c r="C52" s="160"/>
      <c r="D52" s="160"/>
      <c r="E52" s="160"/>
      <c r="F52" s="161">
        <f aca="true" t="shared" si="1" ref="F52:F62">C52+D52</f>
        <v>0</v>
      </c>
      <c r="G52" s="47"/>
    </row>
    <row r="53" spans="1:7" ht="58.5" customHeight="1">
      <c r="A53" s="66" t="s">
        <v>406</v>
      </c>
      <c r="B53" s="70" t="s">
        <v>201</v>
      </c>
      <c r="C53" s="44">
        <v>1038820.7</v>
      </c>
      <c r="D53" s="44"/>
      <c r="E53" s="44"/>
      <c r="F53" s="108">
        <f t="shared" si="1"/>
        <v>1038820.7</v>
      </c>
      <c r="G53" s="189"/>
    </row>
    <row r="54" spans="1:8" ht="118.5" customHeight="1">
      <c r="A54" s="158">
        <v>41030700</v>
      </c>
      <c r="B54" s="230" t="s">
        <v>210</v>
      </c>
      <c r="C54" s="160">
        <v>4898.1</v>
      </c>
      <c r="D54" s="160"/>
      <c r="E54" s="160"/>
      <c r="F54" s="161">
        <f t="shared" si="1"/>
        <v>4898.1</v>
      </c>
      <c r="H54" s="47"/>
    </row>
    <row r="55" spans="1:10" ht="72.75" customHeight="1">
      <c r="A55" s="123" t="s">
        <v>407</v>
      </c>
      <c r="B55" s="156" t="s">
        <v>352</v>
      </c>
      <c r="C55" s="150">
        <v>543023.6</v>
      </c>
      <c r="D55" s="44"/>
      <c r="E55" s="44"/>
      <c r="F55" s="108">
        <f t="shared" si="1"/>
        <v>543023.6</v>
      </c>
      <c r="J55" s="163"/>
    </row>
    <row r="56" spans="1:6" ht="120" customHeight="1">
      <c r="A56" s="66" t="s">
        <v>408</v>
      </c>
      <c r="B56" s="67" t="s">
        <v>107</v>
      </c>
      <c r="C56" s="44">
        <v>100074.8</v>
      </c>
      <c r="D56" s="44"/>
      <c r="E56" s="44"/>
      <c r="F56" s="108">
        <f t="shared" si="1"/>
        <v>100074.8</v>
      </c>
    </row>
    <row r="57" spans="1:6" ht="51">
      <c r="A57" s="123" t="s">
        <v>409</v>
      </c>
      <c r="B57" s="156" t="s">
        <v>353</v>
      </c>
      <c r="C57" s="150">
        <v>34085.9</v>
      </c>
      <c r="D57" s="44"/>
      <c r="E57" s="44"/>
      <c r="F57" s="108">
        <f t="shared" si="1"/>
        <v>34085.9</v>
      </c>
    </row>
    <row r="58" spans="1:6" ht="58.5" customHeight="1">
      <c r="A58" s="158" t="s">
        <v>374</v>
      </c>
      <c r="B58" s="231" t="s">
        <v>346</v>
      </c>
      <c r="C58" s="160">
        <v>765</v>
      </c>
      <c r="D58" s="168"/>
      <c r="E58" s="168"/>
      <c r="F58" s="169">
        <f>C58+D58</f>
        <v>765</v>
      </c>
    </row>
    <row r="59" spans="1:6" ht="87" customHeight="1">
      <c r="A59" s="158" t="s">
        <v>368</v>
      </c>
      <c r="B59" s="162" t="s">
        <v>370</v>
      </c>
      <c r="C59" s="160">
        <v>45694.3</v>
      </c>
      <c r="D59" s="160"/>
      <c r="E59" s="160"/>
      <c r="F59" s="161">
        <f>C59+D59</f>
        <v>45694.3</v>
      </c>
    </row>
    <row r="60" spans="1:6" ht="48" customHeight="1">
      <c r="A60" s="158" t="s">
        <v>95</v>
      </c>
      <c r="B60" s="162" t="s">
        <v>360</v>
      </c>
      <c r="C60" s="160">
        <v>11354.5</v>
      </c>
      <c r="D60" s="160"/>
      <c r="E60" s="160"/>
      <c r="F60" s="161">
        <f>C60+D60</f>
        <v>11354.5</v>
      </c>
    </row>
    <row r="61" spans="1:6" ht="71.25" customHeight="1" hidden="1">
      <c r="A61" s="158" t="s">
        <v>96</v>
      </c>
      <c r="B61" s="170" t="s">
        <v>361</v>
      </c>
      <c r="C61" s="160">
        <v>0</v>
      </c>
      <c r="D61" s="160"/>
      <c r="E61" s="160"/>
      <c r="F61" s="169">
        <f>C61+D61</f>
        <v>0</v>
      </c>
    </row>
    <row r="62" spans="1:6" ht="33" customHeight="1">
      <c r="A62" s="158" t="s">
        <v>367</v>
      </c>
      <c r="B62" s="166" t="s">
        <v>342</v>
      </c>
      <c r="C62" s="160">
        <v>119916.3</v>
      </c>
      <c r="D62" s="160">
        <v>0</v>
      </c>
      <c r="E62" s="160">
        <v>0</v>
      </c>
      <c r="F62" s="161">
        <f t="shared" si="1"/>
        <v>119916.3</v>
      </c>
    </row>
    <row r="63" spans="1:6" ht="0.75" customHeight="1">
      <c r="A63" s="158"/>
      <c r="B63" s="167"/>
      <c r="C63" s="160"/>
      <c r="D63" s="160"/>
      <c r="E63" s="160"/>
      <c r="F63" s="161">
        <f>C63+D63</f>
        <v>0</v>
      </c>
    </row>
    <row r="64" spans="1:10" ht="29.25" customHeight="1">
      <c r="A64" s="158" t="s">
        <v>197</v>
      </c>
      <c r="B64" s="162" t="s">
        <v>202</v>
      </c>
      <c r="C64" s="160">
        <v>54700</v>
      </c>
      <c r="D64" s="160">
        <v>12500</v>
      </c>
      <c r="E64" s="160">
        <v>12500</v>
      </c>
      <c r="F64" s="161">
        <f>C64+D64</f>
        <v>67200</v>
      </c>
      <c r="G64" s="165"/>
      <c r="J64" s="47"/>
    </row>
    <row r="65" spans="1:6" ht="69.75" customHeight="1" hidden="1">
      <c r="A65" s="158"/>
      <c r="B65" s="162"/>
      <c r="C65" s="160"/>
      <c r="D65" s="160"/>
      <c r="E65" s="160"/>
      <c r="F65" s="161">
        <f>C65+D65</f>
        <v>0</v>
      </c>
    </row>
    <row r="66" spans="1:8" ht="120" customHeight="1">
      <c r="A66" s="158" t="s">
        <v>355</v>
      </c>
      <c r="B66" s="180" t="s">
        <v>97</v>
      </c>
      <c r="C66" s="160" t="s">
        <v>195</v>
      </c>
      <c r="D66" s="160">
        <v>8316</v>
      </c>
      <c r="E66" s="160"/>
      <c r="F66" s="161">
        <f>D66</f>
        <v>8316</v>
      </c>
      <c r="G66" s="165"/>
      <c r="H66" s="165"/>
    </row>
    <row r="67" spans="1:6" ht="94.5" customHeight="1">
      <c r="A67" s="158" t="s">
        <v>98</v>
      </c>
      <c r="B67" s="180" t="s">
        <v>99</v>
      </c>
      <c r="C67" s="160" t="s">
        <v>195</v>
      </c>
      <c r="D67" s="160">
        <v>58776.6</v>
      </c>
      <c r="E67" s="160">
        <v>58776.6</v>
      </c>
      <c r="F67" s="161">
        <f>D67</f>
        <v>58776.6</v>
      </c>
    </row>
    <row r="68" spans="1:8" ht="81" customHeight="1">
      <c r="A68" s="158" t="s">
        <v>100</v>
      </c>
      <c r="B68" s="162" t="s">
        <v>101</v>
      </c>
      <c r="C68" s="160">
        <v>3787.1</v>
      </c>
      <c r="D68" s="160"/>
      <c r="E68" s="160"/>
      <c r="F68" s="161">
        <f>C68+D68</f>
        <v>3787.1</v>
      </c>
      <c r="G68" s="47"/>
      <c r="H68" s="47"/>
    </row>
    <row r="69" spans="1:8" ht="43.5" customHeight="1">
      <c r="A69" s="158" t="s">
        <v>357</v>
      </c>
      <c r="B69" s="162" t="s">
        <v>204</v>
      </c>
      <c r="C69" s="160">
        <v>2820</v>
      </c>
      <c r="D69" s="160">
        <v>0</v>
      </c>
      <c r="E69" s="160"/>
      <c r="F69" s="161">
        <f>C69+D69</f>
        <v>2820</v>
      </c>
      <c r="G69" s="165"/>
      <c r="H69" s="165"/>
    </row>
    <row r="70" spans="1:7" ht="41.25" customHeight="1">
      <c r="A70" s="158" t="s">
        <v>358</v>
      </c>
      <c r="B70" s="162" t="s">
        <v>359</v>
      </c>
      <c r="C70" s="160">
        <v>7400</v>
      </c>
      <c r="D70" s="160">
        <v>14700</v>
      </c>
      <c r="E70" s="160"/>
      <c r="F70" s="161">
        <f>C70+D70</f>
        <v>22100</v>
      </c>
      <c r="G70" s="165"/>
    </row>
    <row r="71" spans="1:8" ht="69" customHeight="1">
      <c r="A71" s="158" t="s">
        <v>362</v>
      </c>
      <c r="B71" s="162" t="s">
        <v>203</v>
      </c>
      <c r="C71" s="154"/>
      <c r="D71" s="160">
        <v>4438.9</v>
      </c>
      <c r="E71" s="160"/>
      <c r="F71" s="161">
        <f>D71</f>
        <v>4438.9</v>
      </c>
      <c r="G71" s="165"/>
      <c r="H71" s="165"/>
    </row>
    <row r="72" spans="1:8" ht="21.75" customHeight="1" thickBot="1">
      <c r="A72" s="234" t="s">
        <v>208</v>
      </c>
      <c r="B72" s="235" t="s">
        <v>209</v>
      </c>
      <c r="C72" s="238"/>
      <c r="D72" s="236">
        <f>161148+17000+130.6</f>
        <v>178278.6</v>
      </c>
      <c r="E72" s="236">
        <f>161148+17000+130.6</f>
        <v>178278.6</v>
      </c>
      <c r="F72" s="161">
        <f>D72</f>
        <v>178278.6</v>
      </c>
      <c r="G72" s="165"/>
      <c r="H72" s="165"/>
    </row>
    <row r="73" spans="1:11" s="102" customFormat="1" ht="13.5" thickBot="1">
      <c r="A73" s="353" t="s">
        <v>247</v>
      </c>
      <c r="B73" s="354"/>
      <c r="C73" s="237">
        <f>C45+C47</f>
        <v>3666369.2</v>
      </c>
      <c r="D73" s="171">
        <f>D45+D47</f>
        <v>449303.5</v>
      </c>
      <c r="E73" s="171">
        <f>E47+E45</f>
        <v>252055.2</v>
      </c>
      <c r="F73" s="172">
        <f>C73+D73</f>
        <v>4115672.7</v>
      </c>
      <c r="H73" s="116"/>
      <c r="K73" s="190"/>
    </row>
    <row r="74" spans="2:10" ht="12.75">
      <c r="B74" s="173"/>
      <c r="C74" s="174"/>
      <c r="D74" s="174"/>
      <c r="E74" s="175"/>
      <c r="F74" s="174"/>
      <c r="G74" s="175"/>
      <c r="H74" s="175"/>
      <c r="J74" s="47"/>
    </row>
    <row r="75" spans="2:10" ht="12.75">
      <c r="B75" s="173"/>
      <c r="C75" s="174"/>
      <c r="D75" s="174"/>
      <c r="E75" s="174">
        <f>41231.7-2500</f>
        <v>38731.7</v>
      </c>
      <c r="F75" s="174"/>
      <c r="G75" s="175"/>
      <c r="H75" s="176"/>
      <c r="J75" s="47"/>
    </row>
    <row r="76" spans="2:10" ht="12.75">
      <c r="B76" s="173"/>
      <c r="C76" s="174"/>
      <c r="D76" s="174"/>
      <c r="E76" s="174"/>
      <c r="F76" s="174"/>
      <c r="G76" s="175"/>
      <c r="H76" s="176"/>
      <c r="J76" s="47"/>
    </row>
    <row r="77" spans="2:10" ht="12.75">
      <c r="B77" s="173"/>
      <c r="C77" s="174"/>
      <c r="D77" s="174"/>
      <c r="E77" s="174"/>
      <c r="F77" s="174"/>
      <c r="G77" s="175"/>
      <c r="H77" s="176"/>
      <c r="J77" s="47"/>
    </row>
    <row r="78" spans="2:8" ht="12.75">
      <c r="B78" s="173"/>
      <c r="C78" s="177"/>
      <c r="D78" s="177"/>
      <c r="E78" s="177"/>
      <c r="F78" s="177"/>
      <c r="G78" s="175"/>
      <c r="H78" s="176"/>
    </row>
    <row r="79" spans="2:8" ht="12.75">
      <c r="B79" s="173"/>
      <c r="C79" s="177"/>
      <c r="D79" s="177"/>
      <c r="E79" s="177"/>
      <c r="F79" s="177"/>
      <c r="G79" s="175"/>
      <c r="H79" s="176"/>
    </row>
    <row r="80" spans="2:8" ht="12.75">
      <c r="B80" s="173"/>
      <c r="C80" s="177"/>
      <c r="D80" s="177"/>
      <c r="E80" s="177"/>
      <c r="F80" s="177"/>
      <c r="G80" s="175"/>
      <c r="H80" s="176"/>
    </row>
    <row r="81" spans="2:8" ht="12.75">
      <c r="B81" s="173"/>
      <c r="C81" s="177"/>
      <c r="D81" s="177"/>
      <c r="E81" s="177"/>
      <c r="F81" s="177"/>
      <c r="G81" s="176"/>
      <c r="H81" s="176"/>
    </row>
    <row r="82" spans="2:8" ht="12.75">
      <c r="B82" s="178"/>
      <c r="C82" s="177"/>
      <c r="D82" s="177"/>
      <c r="E82" s="177"/>
      <c r="F82" s="177"/>
      <c r="G82" s="176"/>
      <c r="H82" s="176"/>
    </row>
    <row r="83" spans="2:8" ht="12">
      <c r="B83" s="178"/>
      <c r="C83" s="176"/>
      <c r="D83" s="176"/>
      <c r="E83" s="176"/>
      <c r="F83" s="176"/>
      <c r="G83" s="176"/>
      <c r="H83" s="176"/>
    </row>
    <row r="84" spans="2:8" ht="12">
      <c r="B84" s="179"/>
      <c r="C84" s="175"/>
      <c r="D84" s="176"/>
      <c r="E84" s="176"/>
      <c r="F84" s="175"/>
      <c r="G84" s="176"/>
      <c r="H84" s="176"/>
    </row>
    <row r="85" spans="2:8" ht="12">
      <c r="B85" s="178"/>
      <c r="C85" s="176"/>
      <c r="D85" s="176"/>
      <c r="E85" s="176"/>
      <c r="F85" s="176"/>
      <c r="G85" s="176"/>
      <c r="H85" s="176"/>
    </row>
    <row r="86" spans="2:8" ht="12">
      <c r="B86" s="178"/>
      <c r="C86" s="175"/>
      <c r="D86" s="176"/>
      <c r="E86" s="176"/>
      <c r="F86" s="176"/>
      <c r="G86" s="176"/>
      <c r="H86" s="191"/>
    </row>
    <row r="87" spans="2:8" ht="12">
      <c r="B87" s="178"/>
      <c r="C87" s="176"/>
      <c r="D87" s="176"/>
      <c r="E87" s="176"/>
      <c r="F87" s="176"/>
      <c r="G87" s="176"/>
      <c r="H87" s="191"/>
    </row>
    <row r="88" spans="2:8" ht="12">
      <c r="B88" s="178"/>
      <c r="C88" s="176"/>
      <c r="D88" s="176"/>
      <c r="E88" s="176"/>
      <c r="F88" s="176"/>
      <c r="G88" s="176"/>
      <c r="H88" s="191"/>
    </row>
    <row r="89" spans="2:8" ht="12">
      <c r="B89" s="178"/>
      <c r="C89" s="176"/>
      <c r="D89" s="176"/>
      <c r="E89" s="176"/>
      <c r="F89" s="176"/>
      <c r="G89" s="176"/>
      <c r="H89" s="191"/>
    </row>
    <row r="90" spans="2:8" ht="12">
      <c r="B90" s="178"/>
      <c r="C90" s="176"/>
      <c r="D90" s="176"/>
      <c r="E90" s="176"/>
      <c r="F90" s="176"/>
      <c r="G90" s="176"/>
      <c r="H90" s="176"/>
    </row>
    <row r="91" spans="2:8" ht="12">
      <c r="B91" s="178"/>
      <c r="C91" s="176"/>
      <c r="D91" s="176"/>
      <c r="E91" s="176"/>
      <c r="F91" s="176"/>
      <c r="G91" s="176"/>
      <c r="H91" s="176"/>
    </row>
    <row r="92" ht="12">
      <c r="D92" s="47"/>
    </row>
  </sheetData>
  <mergeCells count="11">
    <mergeCell ref="D1:F1"/>
    <mergeCell ref="D2:F2"/>
    <mergeCell ref="D3:F3"/>
    <mergeCell ref="A4:F4"/>
    <mergeCell ref="D7:E7"/>
    <mergeCell ref="F7:F8"/>
    <mergeCell ref="A45:B45"/>
    <mergeCell ref="A73:B73"/>
    <mergeCell ref="A7:A8"/>
    <mergeCell ref="B7:B8"/>
    <mergeCell ref="C7:C8"/>
  </mergeCells>
  <printOptions/>
  <pageMargins left="0.65" right="0.11" top="0.15" bottom="0.17" header="0.14" footer="0.1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48"/>
  <sheetViews>
    <sheetView view="pageBreakPreview" zoomScale="75" zoomScaleNormal="75" zoomScaleSheetLayoutView="75" workbookViewId="0" topLeftCell="A20">
      <selection activeCell="C130" sqref="C130"/>
    </sheetView>
  </sheetViews>
  <sheetFormatPr defaultColWidth="9.00390625" defaultRowHeight="12.75"/>
  <cols>
    <col min="1" max="1" width="8.125" style="56" customWidth="1"/>
    <col min="2" max="2" width="51.375" style="2" customWidth="1"/>
    <col min="3" max="3" width="11.375" style="3" customWidth="1"/>
    <col min="4" max="4" width="10.625" style="3" customWidth="1"/>
    <col min="5" max="5" width="9.375" style="3" customWidth="1"/>
    <col min="6" max="6" width="11.125" style="3" customWidth="1"/>
    <col min="7" max="7" width="11.125" style="3" hidden="1" customWidth="1"/>
    <col min="8" max="8" width="10.625" style="3" customWidth="1"/>
    <col min="9" max="9" width="11.125" style="3" customWidth="1"/>
    <col min="10" max="10" width="9.875" style="3" hidden="1" customWidth="1"/>
    <col min="11" max="11" width="11.625" style="3" bestFit="1" customWidth="1"/>
    <col min="12" max="12" width="10.625" style="3" customWidth="1"/>
    <col min="13" max="13" width="13.875" style="3" customWidth="1"/>
    <col min="14" max="14" width="14.00390625" style="3" customWidth="1"/>
    <col min="15" max="16384" width="8.875" style="3" customWidth="1"/>
  </cols>
  <sheetData>
    <row r="1" spans="6:10" ht="12" customHeight="1">
      <c r="F1" s="4" t="s">
        <v>561</v>
      </c>
      <c r="G1" s="4"/>
      <c r="H1" s="4"/>
      <c r="I1" s="4"/>
      <c r="J1" s="4"/>
    </row>
    <row r="2" spans="6:10" ht="16.5" customHeight="1">
      <c r="F2" s="5" t="s">
        <v>0</v>
      </c>
      <c r="G2" s="5"/>
      <c r="H2" s="5"/>
      <c r="I2" s="5"/>
      <c r="J2" s="5"/>
    </row>
    <row r="3" spans="6:10" ht="12.75">
      <c r="F3" s="229" t="s">
        <v>526</v>
      </c>
      <c r="G3" s="229"/>
      <c r="H3" s="229"/>
      <c r="I3" s="229"/>
      <c r="J3" s="229"/>
    </row>
    <row r="5" spans="2:8" ht="13.5" customHeight="1">
      <c r="B5" s="1"/>
      <c r="C5" s="6"/>
      <c r="D5" s="6"/>
      <c r="E5" s="6"/>
      <c r="F5" s="6"/>
      <c r="G5" s="6"/>
      <c r="H5" s="6"/>
    </row>
    <row r="6" spans="1:11" ht="15.75">
      <c r="A6" s="342" t="s">
        <v>549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</row>
    <row r="7" spans="1:12" ht="15" customHeight="1">
      <c r="A7" s="342" t="s">
        <v>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7"/>
    </row>
    <row r="8" spans="6:12" ht="13.5" thickBot="1">
      <c r="F8" s="8"/>
      <c r="G8" s="8"/>
      <c r="I8" s="9"/>
      <c r="J8" s="10"/>
      <c r="K8" s="3" t="s">
        <v>253</v>
      </c>
      <c r="L8" s="7"/>
    </row>
    <row r="9" spans="1:12" ht="25.5" customHeight="1" thickBot="1">
      <c r="A9" s="343" t="s">
        <v>2</v>
      </c>
      <c r="B9" s="364" t="s">
        <v>3</v>
      </c>
      <c r="C9" s="366" t="s">
        <v>4</v>
      </c>
      <c r="D9" s="367"/>
      <c r="E9" s="367"/>
      <c r="F9" s="367"/>
      <c r="G9" s="368"/>
      <c r="H9" s="369" t="s">
        <v>5</v>
      </c>
      <c r="I9" s="370"/>
      <c r="J9" s="371"/>
      <c r="K9" s="364" t="s">
        <v>6</v>
      </c>
      <c r="L9" s="11"/>
    </row>
    <row r="10" spans="1:12" ht="24" customHeight="1" thickBot="1">
      <c r="A10" s="362"/>
      <c r="B10" s="365"/>
      <c r="C10" s="373" t="s">
        <v>7</v>
      </c>
      <c r="D10" s="373" t="s">
        <v>8</v>
      </c>
      <c r="E10" s="375"/>
      <c r="F10" s="375"/>
      <c r="G10" s="376"/>
      <c r="H10" s="374" t="s">
        <v>7</v>
      </c>
      <c r="I10" s="12" t="s">
        <v>9</v>
      </c>
      <c r="J10" s="377" t="s">
        <v>10</v>
      </c>
      <c r="K10" s="365"/>
      <c r="L10" s="11"/>
    </row>
    <row r="11" spans="1:18" ht="110.25" customHeight="1" thickBot="1">
      <c r="A11" s="363"/>
      <c r="B11" s="365"/>
      <c r="C11" s="374"/>
      <c r="D11" s="187" t="s">
        <v>11</v>
      </c>
      <c r="E11" s="13" t="s">
        <v>12</v>
      </c>
      <c r="F11" s="13" t="s">
        <v>13</v>
      </c>
      <c r="G11" s="13" t="s">
        <v>102</v>
      </c>
      <c r="H11" s="374"/>
      <c r="I11" s="13" t="s">
        <v>14</v>
      </c>
      <c r="J11" s="378"/>
      <c r="K11" s="372"/>
      <c r="L11" s="11"/>
      <c r="R11" s="3" t="s">
        <v>71</v>
      </c>
    </row>
    <row r="12" spans="1:12" ht="14.25" customHeight="1" thickBot="1">
      <c r="A12" s="57">
        <v>1</v>
      </c>
      <c r="B12" s="14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7</v>
      </c>
      <c r="I12" s="15">
        <v>8</v>
      </c>
      <c r="J12" s="15">
        <v>10</v>
      </c>
      <c r="K12" s="15">
        <v>9</v>
      </c>
      <c r="L12" s="7"/>
    </row>
    <row r="13" spans="1:13" s="16" customFormat="1" ht="15.75" customHeight="1">
      <c r="A13" s="127" t="s">
        <v>15</v>
      </c>
      <c r="B13" s="128" t="s">
        <v>16</v>
      </c>
      <c r="C13" s="78">
        <f aca="true" t="shared" si="0" ref="C13:J13">C14</f>
        <v>28000</v>
      </c>
      <c r="D13" s="78">
        <f t="shared" si="0"/>
        <v>3408</v>
      </c>
      <c r="E13" s="78">
        <f t="shared" si="0"/>
        <v>2289</v>
      </c>
      <c r="F13" s="78">
        <f t="shared" si="0"/>
        <v>22303</v>
      </c>
      <c r="G13" s="78"/>
      <c r="H13" s="78">
        <f t="shared" si="0"/>
        <v>150</v>
      </c>
      <c r="I13" s="142">
        <f t="shared" si="0"/>
        <v>0</v>
      </c>
      <c r="J13" s="142">
        <f t="shared" si="0"/>
        <v>0</v>
      </c>
      <c r="K13" s="79">
        <f>C13+H13</f>
        <v>28150</v>
      </c>
      <c r="L13" s="192"/>
      <c r="M13" s="24">
        <f>L13-K13</f>
        <v>-28150</v>
      </c>
    </row>
    <row r="14" spans="1:13" ht="12.75">
      <c r="A14" s="125" t="s">
        <v>17</v>
      </c>
      <c r="B14" s="126" t="s">
        <v>18</v>
      </c>
      <c r="C14" s="119">
        <f>D14+E14+F14+G14</f>
        <v>28000</v>
      </c>
      <c r="D14" s="119">
        <v>3408</v>
      </c>
      <c r="E14" s="119">
        <v>2289</v>
      </c>
      <c r="F14" s="119">
        <v>22303</v>
      </c>
      <c r="G14" s="119"/>
      <c r="H14" s="119">
        <v>150</v>
      </c>
      <c r="I14" s="143"/>
      <c r="J14" s="143"/>
      <c r="K14" s="122">
        <f>C14+H14</f>
        <v>28150</v>
      </c>
      <c r="L14" s="193"/>
      <c r="M14" s="24"/>
    </row>
    <row r="15" spans="1:13" ht="25.5" hidden="1">
      <c r="A15" s="58" t="s">
        <v>19</v>
      </c>
      <c r="B15" s="23" t="s">
        <v>20</v>
      </c>
      <c r="C15" s="42">
        <f aca="true" t="shared" si="1" ref="C15:I15">C16</f>
        <v>0</v>
      </c>
      <c r="D15" s="132">
        <f t="shared" si="1"/>
        <v>0</v>
      </c>
      <c r="E15" s="132">
        <f t="shared" si="1"/>
        <v>0</v>
      </c>
      <c r="F15" s="42">
        <f t="shared" si="1"/>
        <v>0</v>
      </c>
      <c r="G15" s="132">
        <f t="shared" si="1"/>
        <v>0</v>
      </c>
      <c r="H15" s="132">
        <f t="shared" si="1"/>
        <v>0</v>
      </c>
      <c r="I15" s="132">
        <f t="shared" si="1"/>
        <v>0</v>
      </c>
      <c r="J15" s="132"/>
      <c r="K15" s="59">
        <f>C15+H15</f>
        <v>0</v>
      </c>
      <c r="L15" s="193"/>
      <c r="M15" s="24">
        <f>L15-C15</f>
        <v>0</v>
      </c>
    </row>
    <row r="16" spans="1:13" ht="25.5" customHeight="1" hidden="1">
      <c r="A16" s="60" t="s">
        <v>21</v>
      </c>
      <c r="B16" s="48" t="s">
        <v>26</v>
      </c>
      <c r="C16" s="27">
        <f>D16+E16+F16+G16</f>
        <v>0</v>
      </c>
      <c r="D16" s="27"/>
      <c r="E16" s="27"/>
      <c r="F16" s="27"/>
      <c r="G16" s="27"/>
      <c r="H16" s="27"/>
      <c r="I16" s="27"/>
      <c r="J16" s="27"/>
      <c r="K16" s="61">
        <f>C16+H16</f>
        <v>0</v>
      </c>
      <c r="L16" s="193"/>
      <c r="M16" s="24">
        <f>L16-C16</f>
        <v>0</v>
      </c>
    </row>
    <row r="17" spans="1:13" s="18" customFormat="1" ht="13.5" customHeight="1">
      <c r="A17" s="58" t="s">
        <v>27</v>
      </c>
      <c r="B17" s="62" t="s">
        <v>28</v>
      </c>
      <c r="C17" s="63">
        <f>D17+E17+F17+G17</f>
        <v>375951.1</v>
      </c>
      <c r="D17" s="63">
        <v>149602.4</v>
      </c>
      <c r="E17" s="63">
        <v>37373</v>
      </c>
      <c r="F17" s="63">
        <f>F21+188930.7</f>
        <v>188975.7</v>
      </c>
      <c r="G17" s="63"/>
      <c r="H17" s="63">
        <v>7811.8</v>
      </c>
      <c r="I17" s="63"/>
      <c r="J17" s="63"/>
      <c r="K17" s="64">
        <f>C17+H17</f>
        <v>383762.89999999997</v>
      </c>
      <c r="L17" s="194"/>
      <c r="M17" s="24">
        <f>L17-K17</f>
        <v>-383762.89999999997</v>
      </c>
    </row>
    <row r="18" spans="1:13" s="18" customFormat="1" ht="14.25" customHeight="1">
      <c r="A18" s="58"/>
      <c r="B18" s="147" t="s">
        <v>421</v>
      </c>
      <c r="C18" s="148"/>
      <c r="D18" s="148"/>
      <c r="E18" s="148"/>
      <c r="F18" s="148"/>
      <c r="G18" s="148"/>
      <c r="H18" s="148"/>
      <c r="I18" s="148"/>
      <c r="J18" s="148"/>
      <c r="K18" s="149"/>
      <c r="L18" s="194"/>
      <c r="M18" s="24"/>
    </row>
    <row r="19" spans="1:59" ht="38.25" customHeight="1">
      <c r="A19" s="60"/>
      <c r="B19" s="21" t="s">
        <v>216</v>
      </c>
      <c r="C19" s="27">
        <f>D19+E19+F19</f>
        <v>11354.5</v>
      </c>
      <c r="D19" s="22"/>
      <c r="E19" s="22"/>
      <c r="F19" s="22">
        <v>11354.5</v>
      </c>
      <c r="G19" s="22"/>
      <c r="H19" s="22"/>
      <c r="I19" s="22"/>
      <c r="J19" s="22"/>
      <c r="K19" s="69">
        <f>C19+H19</f>
        <v>11354.5</v>
      </c>
      <c r="L19" s="195"/>
      <c r="M19" s="2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59" ht="42.75" customHeight="1">
      <c r="A20" s="60"/>
      <c r="B20" s="21" t="s">
        <v>217</v>
      </c>
      <c r="C20" s="27">
        <f>D20+E20+F20</f>
        <v>2820</v>
      </c>
      <c r="D20" s="22"/>
      <c r="E20" s="22"/>
      <c r="F20" s="22">
        <v>2820</v>
      </c>
      <c r="G20" s="22"/>
      <c r="H20" s="22"/>
      <c r="I20" s="22"/>
      <c r="J20" s="22"/>
      <c r="K20" s="69">
        <f>C20+H20</f>
        <v>2820</v>
      </c>
      <c r="L20" s="195"/>
      <c r="M20" s="2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ht="14.25" customHeight="1">
      <c r="A21" s="60" t="s">
        <v>551</v>
      </c>
      <c r="B21" s="21" t="s">
        <v>550</v>
      </c>
      <c r="C21" s="27">
        <f>F21</f>
        <v>45</v>
      </c>
      <c r="D21" s="22"/>
      <c r="E21" s="22"/>
      <c r="F21" s="22">
        <v>45</v>
      </c>
      <c r="G21" s="22"/>
      <c r="H21" s="22"/>
      <c r="I21" s="22"/>
      <c r="J21" s="22"/>
      <c r="K21" s="69">
        <f>C21</f>
        <v>45</v>
      </c>
      <c r="L21" s="195"/>
      <c r="M21" s="2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</row>
    <row r="22" spans="1:59" ht="64.5" customHeight="1">
      <c r="A22" s="60" t="s">
        <v>540</v>
      </c>
      <c r="B22" s="21" t="s">
        <v>539</v>
      </c>
      <c r="C22" s="27">
        <f>D22+E22+F22+G22</f>
        <v>3848</v>
      </c>
      <c r="D22" s="22"/>
      <c r="E22" s="22"/>
      <c r="F22" s="22">
        <v>3848</v>
      </c>
      <c r="G22" s="22"/>
      <c r="H22" s="22"/>
      <c r="I22" s="22"/>
      <c r="J22" s="22"/>
      <c r="K22" s="69">
        <f>C22+H22</f>
        <v>3848</v>
      </c>
      <c r="L22" s="195"/>
      <c r="M22" s="2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13" s="18" customFormat="1" ht="53.25" customHeight="1" hidden="1">
      <c r="A23" s="58"/>
      <c r="B23" s="37" t="s">
        <v>425</v>
      </c>
      <c r="C23" s="27">
        <f>D23+E23+F23+G23</f>
        <v>0</v>
      </c>
      <c r="D23" s="27"/>
      <c r="E23" s="27"/>
      <c r="F23" s="27"/>
      <c r="G23" s="22"/>
      <c r="H23" s="22"/>
      <c r="I23" s="22"/>
      <c r="J23" s="22"/>
      <c r="K23" s="69">
        <f>C23+H23</f>
        <v>0</v>
      </c>
      <c r="L23" s="194"/>
      <c r="M23" s="24">
        <f>L23-C23</f>
        <v>0</v>
      </c>
    </row>
    <row r="24" spans="1:13" s="18" customFormat="1" ht="16.5" customHeight="1">
      <c r="A24" s="58" t="s">
        <v>29</v>
      </c>
      <c r="B24" s="62" t="s">
        <v>30</v>
      </c>
      <c r="C24" s="63">
        <f>D24+E24+F24+G24</f>
        <v>747678</v>
      </c>
      <c r="D24" s="63">
        <v>317989.6</v>
      </c>
      <c r="E24" s="63">
        <f>79080.2-8000</f>
        <v>71080.2</v>
      </c>
      <c r="F24" s="63">
        <f>331084.9+F29-4438.9+F27+8000</f>
        <v>358608.2</v>
      </c>
      <c r="G24" s="63"/>
      <c r="H24" s="63">
        <f>19409.4+H26</f>
        <v>23848.300000000003</v>
      </c>
      <c r="I24" s="144">
        <f>10000-10000</f>
        <v>0</v>
      </c>
      <c r="J24" s="144"/>
      <c r="K24" s="64">
        <f>C24+H24</f>
        <v>771526.3</v>
      </c>
      <c r="L24" s="196"/>
      <c r="M24" s="24">
        <f>L24-K24</f>
        <v>-771526.3</v>
      </c>
    </row>
    <row r="25" spans="1:13" s="18" customFormat="1" ht="13.5" customHeight="1">
      <c r="A25" s="58"/>
      <c r="B25" s="147" t="s">
        <v>421</v>
      </c>
      <c r="C25" s="197"/>
      <c r="D25" s="63"/>
      <c r="E25" s="63"/>
      <c r="F25" s="63"/>
      <c r="G25" s="63"/>
      <c r="H25" s="63"/>
      <c r="I25" s="144"/>
      <c r="J25" s="144"/>
      <c r="K25" s="64"/>
      <c r="L25" s="196"/>
      <c r="M25" s="24"/>
    </row>
    <row r="26" spans="1:13" s="18" customFormat="1" ht="56.25" customHeight="1">
      <c r="A26" s="60" t="s">
        <v>334</v>
      </c>
      <c r="B26" s="37" t="s">
        <v>435</v>
      </c>
      <c r="C26" s="27">
        <f>D26+E26+G26</f>
        <v>0</v>
      </c>
      <c r="D26" s="22"/>
      <c r="E26" s="22"/>
      <c r="G26" s="22"/>
      <c r="H26" s="22">
        <v>4438.9</v>
      </c>
      <c r="I26" s="22"/>
      <c r="J26" s="22"/>
      <c r="K26" s="69">
        <f aca="true" t="shared" si="2" ref="K26:K65">C26+H26</f>
        <v>4438.9</v>
      </c>
      <c r="L26" s="196"/>
      <c r="M26" s="24"/>
    </row>
    <row r="27" spans="1:13" s="18" customFormat="1" ht="30.75" customHeight="1">
      <c r="A27" s="60" t="s">
        <v>90</v>
      </c>
      <c r="B27" s="37" t="s">
        <v>91</v>
      </c>
      <c r="C27" s="27">
        <v>23901.3</v>
      </c>
      <c r="D27" s="22"/>
      <c r="E27" s="22"/>
      <c r="F27" s="22">
        <v>23901.3</v>
      </c>
      <c r="G27" s="22"/>
      <c r="H27" s="22"/>
      <c r="I27" s="22"/>
      <c r="J27" s="22"/>
      <c r="K27" s="69">
        <f t="shared" si="2"/>
        <v>23901.3</v>
      </c>
      <c r="L27" s="196"/>
      <c r="M27" s="24"/>
    </row>
    <row r="28" spans="1:13" s="18" customFormat="1" ht="0.75" customHeight="1">
      <c r="A28" s="60" t="s">
        <v>334</v>
      </c>
      <c r="B28" s="37" t="s">
        <v>349</v>
      </c>
      <c r="C28" s="27">
        <v>0</v>
      </c>
      <c r="D28" s="22"/>
      <c r="E28" s="22"/>
      <c r="F28" s="22"/>
      <c r="G28" s="22"/>
      <c r="H28" s="22"/>
      <c r="I28" s="22"/>
      <c r="J28" s="22"/>
      <c r="K28" s="69">
        <f t="shared" si="2"/>
        <v>0</v>
      </c>
      <c r="L28" s="196"/>
      <c r="M28" s="24"/>
    </row>
    <row r="29" spans="1:59" ht="72" customHeight="1">
      <c r="A29" s="60" t="s">
        <v>103</v>
      </c>
      <c r="B29" s="21" t="s">
        <v>539</v>
      </c>
      <c r="C29" s="27">
        <f>D29+E29+F29</f>
        <v>60.9</v>
      </c>
      <c r="D29" s="22"/>
      <c r="E29" s="22"/>
      <c r="F29" s="22">
        <v>60.9</v>
      </c>
      <c r="G29" s="22"/>
      <c r="H29" s="22"/>
      <c r="I29" s="22"/>
      <c r="J29" s="22"/>
      <c r="K29" s="69">
        <f t="shared" si="2"/>
        <v>60.9</v>
      </c>
      <c r="L29" s="195"/>
      <c r="M29" s="24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</row>
    <row r="30" spans="1:13" s="18" customFormat="1" ht="17.25" customHeight="1">
      <c r="A30" s="58" t="s">
        <v>35</v>
      </c>
      <c r="B30" s="62" t="s">
        <v>36</v>
      </c>
      <c r="C30" s="63">
        <f>C33+C34+C35+C37+C41+C42+C44+C45+C46+C48+C49+C50+C51+C54+C53+C56+C57+C58+C59+C60+C38+C39+C43+C61+C66+C40+C31+C55+C62+C63</f>
        <v>166589.09999999998</v>
      </c>
      <c r="D30" s="63">
        <f>D31+D33+D35+D37+D38+D39+D41+D44+D45+D46+D48+D49+D50+D51+D53+D54+D55+D56+D57+D58+D60+D61+D62+D63</f>
        <v>53189.399999999994</v>
      </c>
      <c r="E30" s="63">
        <f>E33+E34+E35+E37+E41+E42+E44+E45+E46+E48+E49+E50+E51+E54+E53+E56+E57+E58+E59+E60+E38+E39+E43+E61+E66+E40+E31</f>
        <v>20091.299999999996</v>
      </c>
      <c r="F30" s="63">
        <f>F33+F34+F35+F37+F41+F42+F44+F45+F46+F48+F49+F50+F51+F54+F53+F56+F57+F58+F59+F60+F38+F39+F43+F61+F66+F40+F31+F55+F62+F63</f>
        <v>93308.4</v>
      </c>
      <c r="G30" s="63">
        <f>G33+G34+G35+G37+G41+G42+G44+G45+G46+G48+G49+G50+G51+G54+G53+G56+G57+G58+G59+G60+G38+G39+G43+G61+G66+G40</f>
        <v>0</v>
      </c>
      <c r="H30" s="63">
        <f>H33+H34+H35+H37+H41+H42+H44+H45+H46+H48+H49+H50+H51+H54+H53+H56+H57+H58+H59+H60+H38+H39+H43+H61+H66+H40</f>
        <v>21469.2</v>
      </c>
      <c r="I30" s="63">
        <f>I33+I34+I35+I37+I41+I42+I44+I45+I46+I48+I49+I50+I51+I54+I53+I56+I57+I58+I59+I60+I38+I39+I43+I61+I66+I40</f>
        <v>0</v>
      </c>
      <c r="J30" s="63">
        <f>J33+J34+J35+J37+J41+J42+J44+J45+J46+J48+J49+J50+J51+J54+J53+J56+J57+J58+J59+J60+J38+J39+J43+J61+J66+J40</f>
        <v>0</v>
      </c>
      <c r="K30" s="64">
        <f t="shared" si="2"/>
        <v>188058.3</v>
      </c>
      <c r="L30" s="64"/>
      <c r="M30" s="24">
        <f>L30-K30</f>
        <v>-188058.3</v>
      </c>
    </row>
    <row r="31" spans="1:13" s="18" customFormat="1" ht="31.5" customHeight="1">
      <c r="A31" s="60" t="s">
        <v>326</v>
      </c>
      <c r="B31" s="157" t="s">
        <v>327</v>
      </c>
      <c r="C31" s="27">
        <f>D31+E31+F31</f>
        <v>2435</v>
      </c>
      <c r="D31" s="146"/>
      <c r="E31" s="146"/>
      <c r="F31" s="27">
        <v>2435</v>
      </c>
      <c r="G31" s="146"/>
      <c r="H31" s="146"/>
      <c r="I31" s="146"/>
      <c r="J31" s="146"/>
      <c r="K31" s="61">
        <f t="shared" si="2"/>
        <v>2435</v>
      </c>
      <c r="L31" s="196"/>
      <c r="M31" s="24"/>
    </row>
    <row r="32" spans="1:13" s="18" customFormat="1" ht="17.25" customHeight="1" hidden="1">
      <c r="A32" s="60" t="s">
        <v>328</v>
      </c>
      <c r="B32" s="157"/>
      <c r="C32" s="27">
        <f>D32+E32+F32</f>
        <v>0</v>
      </c>
      <c r="D32" s="146"/>
      <c r="E32" s="146"/>
      <c r="F32" s="146"/>
      <c r="G32" s="146"/>
      <c r="H32" s="146"/>
      <c r="I32" s="146"/>
      <c r="J32" s="146"/>
      <c r="K32" s="61">
        <f t="shared" si="2"/>
        <v>0</v>
      </c>
      <c r="L32" s="196"/>
      <c r="M32" s="24"/>
    </row>
    <row r="33" spans="1:13" ht="12.75">
      <c r="A33" s="60" t="s">
        <v>37</v>
      </c>
      <c r="B33" s="17" t="s">
        <v>38</v>
      </c>
      <c r="C33" s="27">
        <f>D33+E33+F33</f>
        <v>0.6</v>
      </c>
      <c r="D33" s="27"/>
      <c r="E33" s="27"/>
      <c r="F33" s="27">
        <v>0.6</v>
      </c>
      <c r="G33" s="27"/>
      <c r="H33" s="27"/>
      <c r="I33" s="27"/>
      <c r="J33" s="27"/>
      <c r="K33" s="61">
        <f t="shared" si="2"/>
        <v>0.6</v>
      </c>
      <c r="L33" s="193"/>
      <c r="M33" s="24"/>
    </row>
    <row r="34" spans="1:13" ht="30" customHeight="1" hidden="1">
      <c r="A34" s="60" t="s">
        <v>186</v>
      </c>
      <c r="B34" s="17" t="s">
        <v>254</v>
      </c>
      <c r="C34" s="27">
        <f>D34+E34+F34</f>
        <v>0</v>
      </c>
      <c r="D34" s="27"/>
      <c r="E34" s="27"/>
      <c r="F34" s="27"/>
      <c r="G34" s="27"/>
      <c r="H34" s="27"/>
      <c r="I34" s="27"/>
      <c r="J34" s="27"/>
      <c r="K34" s="61">
        <f t="shared" si="2"/>
        <v>0</v>
      </c>
      <c r="L34" s="193"/>
      <c r="M34" s="24"/>
    </row>
    <row r="35" spans="1:13" ht="110.25" customHeight="1">
      <c r="A35" s="60" t="s">
        <v>394</v>
      </c>
      <c r="B35" s="21" t="s">
        <v>393</v>
      </c>
      <c r="C35" s="27">
        <f>D35+E35+F35+G35</f>
        <v>137435.69999999998</v>
      </c>
      <c r="D35" s="27">
        <v>50720.7</v>
      </c>
      <c r="E35" s="27">
        <v>19415.1</v>
      </c>
      <c r="F35" s="27">
        <f>66963.9+36+300</f>
        <v>67299.9</v>
      </c>
      <c r="G35" s="27"/>
      <c r="H35" s="27">
        <v>21469.2</v>
      </c>
      <c r="I35" s="27"/>
      <c r="J35" s="27"/>
      <c r="K35" s="61">
        <f t="shared" si="2"/>
        <v>158904.9</v>
      </c>
      <c r="L35" s="193"/>
      <c r="M35" s="24"/>
    </row>
    <row r="36" spans="1:13" ht="0.75" customHeight="1">
      <c r="A36" s="60"/>
      <c r="B36" s="17" t="s">
        <v>329</v>
      </c>
      <c r="C36" s="27">
        <f>D36+E36+F36+G36</f>
        <v>0</v>
      </c>
      <c r="D36" s="27"/>
      <c r="E36" s="27"/>
      <c r="F36" s="27"/>
      <c r="G36" s="27"/>
      <c r="H36" s="27"/>
      <c r="I36" s="27"/>
      <c r="J36" s="27"/>
      <c r="K36" s="61">
        <f t="shared" si="2"/>
        <v>0</v>
      </c>
      <c r="L36" s="193"/>
      <c r="M36" s="24"/>
    </row>
    <row r="37" spans="1:13" ht="27" customHeight="1">
      <c r="A37" s="60" t="s">
        <v>41</v>
      </c>
      <c r="B37" s="17" t="s">
        <v>42</v>
      </c>
      <c r="C37" s="27">
        <f aca="true" t="shared" si="3" ref="C37:C43">D37+E37+F37</f>
        <v>621.2</v>
      </c>
      <c r="D37" s="27"/>
      <c r="E37" s="27"/>
      <c r="F37" s="27">
        <v>621.2</v>
      </c>
      <c r="G37" s="27"/>
      <c r="H37" s="27"/>
      <c r="I37" s="27"/>
      <c r="J37" s="27"/>
      <c r="K37" s="61">
        <f t="shared" si="2"/>
        <v>621.2</v>
      </c>
      <c r="L37" s="193"/>
      <c r="M37" s="24"/>
    </row>
    <row r="38" spans="1:13" ht="26.25" customHeight="1" hidden="1">
      <c r="A38" s="60" t="s">
        <v>255</v>
      </c>
      <c r="B38" s="17" t="s">
        <v>256</v>
      </c>
      <c r="C38" s="27">
        <f t="shared" si="3"/>
        <v>0</v>
      </c>
      <c r="D38" s="27"/>
      <c r="E38" s="27"/>
      <c r="F38" s="27"/>
      <c r="G38" s="27"/>
      <c r="H38" s="27"/>
      <c r="I38" s="27"/>
      <c r="J38" s="27"/>
      <c r="K38" s="61">
        <f t="shared" si="2"/>
        <v>0</v>
      </c>
      <c r="L38" s="193"/>
      <c r="M38" s="24"/>
    </row>
    <row r="39" spans="1:13" ht="14.25" customHeight="1">
      <c r="A39" s="60" t="s">
        <v>389</v>
      </c>
      <c r="B39" s="17" t="s">
        <v>416</v>
      </c>
      <c r="C39" s="27">
        <f t="shared" si="3"/>
        <v>1735.6</v>
      </c>
      <c r="D39" s="27"/>
      <c r="E39" s="27"/>
      <c r="F39" s="27">
        <v>1735.6</v>
      </c>
      <c r="G39" s="27"/>
      <c r="H39" s="27"/>
      <c r="I39" s="27"/>
      <c r="J39" s="27"/>
      <c r="K39" s="61">
        <f t="shared" si="2"/>
        <v>1735.6</v>
      </c>
      <c r="L39" s="193"/>
      <c r="M39" s="24"/>
    </row>
    <row r="40" spans="1:13" ht="42" customHeight="1" hidden="1">
      <c r="A40" s="60"/>
      <c r="B40" s="17" t="s">
        <v>431</v>
      </c>
      <c r="C40" s="27">
        <f>D40+E40+F40</f>
        <v>0</v>
      </c>
      <c r="D40" s="27"/>
      <c r="E40" s="27"/>
      <c r="F40" s="27"/>
      <c r="G40" s="27"/>
      <c r="H40" s="27"/>
      <c r="I40" s="27"/>
      <c r="J40" s="27"/>
      <c r="K40" s="61">
        <f t="shared" si="2"/>
        <v>0</v>
      </c>
      <c r="L40" s="193"/>
      <c r="M40" s="24"/>
    </row>
    <row r="41" spans="1:13" ht="12.75" hidden="1">
      <c r="A41" s="60" t="s">
        <v>257</v>
      </c>
      <c r="B41" s="17" t="s">
        <v>258</v>
      </c>
      <c r="C41" s="27">
        <f t="shared" si="3"/>
        <v>0</v>
      </c>
      <c r="D41" s="27"/>
      <c r="E41" s="27"/>
      <c r="F41" s="27"/>
      <c r="G41" s="27"/>
      <c r="H41" s="27"/>
      <c r="I41" s="27"/>
      <c r="J41" s="27"/>
      <c r="K41" s="61">
        <f t="shared" si="2"/>
        <v>0</v>
      </c>
      <c r="L41" s="193"/>
      <c r="M41" s="24"/>
    </row>
    <row r="42" spans="1:13" ht="12.75" hidden="1">
      <c r="A42" s="60" t="s">
        <v>47</v>
      </c>
      <c r="B42" s="17" t="s">
        <v>48</v>
      </c>
      <c r="C42" s="27">
        <f t="shared" si="3"/>
        <v>0</v>
      </c>
      <c r="D42" s="27"/>
      <c r="E42" s="27"/>
      <c r="F42" s="27"/>
      <c r="G42" s="27"/>
      <c r="H42" s="27"/>
      <c r="I42" s="27"/>
      <c r="J42" s="27"/>
      <c r="K42" s="61">
        <f t="shared" si="2"/>
        <v>0</v>
      </c>
      <c r="L42" s="193"/>
      <c r="M42" s="24"/>
    </row>
    <row r="43" spans="1:13" ht="12.75" hidden="1">
      <c r="A43" s="131" t="s">
        <v>556</v>
      </c>
      <c r="B43" s="129" t="s">
        <v>555</v>
      </c>
      <c r="C43" s="27">
        <f t="shared" si="3"/>
        <v>0</v>
      </c>
      <c r="D43" s="27"/>
      <c r="E43" s="27"/>
      <c r="F43" s="27"/>
      <c r="G43" s="27"/>
      <c r="H43" s="27"/>
      <c r="I43" s="27"/>
      <c r="J43" s="27"/>
      <c r="K43" s="61">
        <f t="shared" si="2"/>
        <v>0</v>
      </c>
      <c r="L43" s="193"/>
      <c r="M43" s="24"/>
    </row>
    <row r="44" spans="1:13" ht="25.5" hidden="1">
      <c r="A44" s="60" t="s">
        <v>259</v>
      </c>
      <c r="B44" s="17" t="s">
        <v>260</v>
      </c>
      <c r="C44" s="27">
        <f>D44+E44+F44+G44</f>
        <v>0</v>
      </c>
      <c r="D44" s="27"/>
      <c r="E44" s="27"/>
      <c r="F44" s="27"/>
      <c r="G44" s="27"/>
      <c r="H44" s="27"/>
      <c r="I44" s="27"/>
      <c r="J44" s="27"/>
      <c r="K44" s="61">
        <f t="shared" si="2"/>
        <v>0</v>
      </c>
      <c r="L44" s="193"/>
      <c r="M44" s="24"/>
    </row>
    <row r="45" spans="1:13" ht="13.5" customHeight="1">
      <c r="A45" s="60" t="s">
        <v>261</v>
      </c>
      <c r="B45" s="17" t="s">
        <v>262</v>
      </c>
      <c r="C45" s="27">
        <f aca="true" t="shared" si="4" ref="C45:C63">D45+E45+F45</f>
        <v>956.9</v>
      </c>
      <c r="D45" s="27">
        <v>586.4</v>
      </c>
      <c r="E45" s="27">
        <v>21.6</v>
      </c>
      <c r="F45" s="27">
        <v>348.9</v>
      </c>
      <c r="G45" s="27"/>
      <c r="H45" s="27"/>
      <c r="I45" s="27"/>
      <c r="J45" s="27"/>
      <c r="K45" s="61">
        <f t="shared" si="2"/>
        <v>956.9</v>
      </c>
      <c r="L45" s="193"/>
      <c r="M45" s="24"/>
    </row>
    <row r="46" spans="1:13" ht="25.5">
      <c r="A46" s="60" t="s">
        <v>263</v>
      </c>
      <c r="B46" s="17" t="s">
        <v>264</v>
      </c>
      <c r="C46" s="27">
        <f>D46+E46+F46+G46</f>
        <v>196.2</v>
      </c>
      <c r="D46" s="27"/>
      <c r="E46" s="27"/>
      <c r="F46" s="27">
        <v>196.2</v>
      </c>
      <c r="G46" s="27"/>
      <c r="H46" s="27"/>
      <c r="I46" s="27"/>
      <c r="J46" s="27"/>
      <c r="K46" s="61">
        <f t="shared" si="2"/>
        <v>196.2</v>
      </c>
      <c r="L46" s="193"/>
      <c r="M46" s="24"/>
    </row>
    <row r="47" spans="1:13" ht="25.5" hidden="1">
      <c r="A47" s="60"/>
      <c r="B47" s="17" t="s">
        <v>323</v>
      </c>
      <c r="C47" s="27">
        <f>D47+E47+F47+G47</f>
        <v>0</v>
      </c>
      <c r="D47" s="27"/>
      <c r="E47" s="27"/>
      <c r="F47" s="27"/>
      <c r="G47" s="27"/>
      <c r="H47" s="27"/>
      <c r="I47" s="27"/>
      <c r="J47" s="27"/>
      <c r="K47" s="61">
        <f t="shared" si="2"/>
        <v>0</v>
      </c>
      <c r="L47" s="193"/>
      <c r="M47" s="24"/>
    </row>
    <row r="48" spans="1:13" ht="25.5">
      <c r="A48" s="60" t="s">
        <v>265</v>
      </c>
      <c r="B48" s="17" t="s">
        <v>377</v>
      </c>
      <c r="C48" s="27">
        <f t="shared" si="4"/>
        <v>1090</v>
      </c>
      <c r="D48" s="27"/>
      <c r="E48" s="27"/>
      <c r="F48" s="27">
        <v>1090</v>
      </c>
      <c r="G48" s="27"/>
      <c r="H48" s="27"/>
      <c r="I48" s="27"/>
      <c r="J48" s="27"/>
      <c r="K48" s="61">
        <f t="shared" si="2"/>
        <v>1090</v>
      </c>
      <c r="L48" s="193"/>
      <c r="M48" s="24"/>
    </row>
    <row r="49" spans="1:13" ht="25.5">
      <c r="A49" s="60" t="s">
        <v>266</v>
      </c>
      <c r="B49" s="17" t="s">
        <v>267</v>
      </c>
      <c r="C49" s="27">
        <f t="shared" si="4"/>
        <v>65.8</v>
      </c>
      <c r="D49" s="27"/>
      <c r="E49" s="27"/>
      <c r="F49" s="27">
        <v>65.8</v>
      </c>
      <c r="G49" s="27"/>
      <c r="H49" s="27"/>
      <c r="I49" s="27"/>
      <c r="J49" s="27"/>
      <c r="K49" s="61">
        <f t="shared" si="2"/>
        <v>65.8</v>
      </c>
      <c r="L49" s="193"/>
      <c r="M49" s="24"/>
    </row>
    <row r="50" spans="1:13" ht="12.75">
      <c r="A50" s="60" t="s">
        <v>268</v>
      </c>
      <c r="B50" s="17" t="s">
        <v>269</v>
      </c>
      <c r="C50" s="27">
        <f t="shared" si="4"/>
        <v>1610.9</v>
      </c>
      <c r="D50" s="27">
        <v>595.7</v>
      </c>
      <c r="E50" s="27">
        <v>95.6</v>
      </c>
      <c r="F50" s="27">
        <v>919.6</v>
      </c>
      <c r="G50" s="27"/>
      <c r="H50" s="27"/>
      <c r="I50" s="27"/>
      <c r="J50" s="27"/>
      <c r="K50" s="61">
        <f t="shared" si="2"/>
        <v>1610.9</v>
      </c>
      <c r="L50" s="193"/>
      <c r="M50" s="24"/>
    </row>
    <row r="51" spans="1:13" ht="12.75">
      <c r="A51" s="60" t="s">
        <v>270</v>
      </c>
      <c r="B51" s="17" t="s">
        <v>271</v>
      </c>
      <c r="C51" s="27">
        <f>D51+E51+F51+G51</f>
        <v>3460.6</v>
      </c>
      <c r="D51" s="27">
        <v>1286.6</v>
      </c>
      <c r="E51" s="27">
        <v>559</v>
      </c>
      <c r="F51" s="27">
        <f>2380-765</f>
        <v>1615</v>
      </c>
      <c r="G51" s="27"/>
      <c r="H51" s="27"/>
      <c r="I51" s="27"/>
      <c r="J51" s="27"/>
      <c r="K51" s="61">
        <f t="shared" si="2"/>
        <v>3460.6</v>
      </c>
      <c r="L51" s="193"/>
      <c r="M51" s="24"/>
    </row>
    <row r="52" spans="1:13" ht="0.75" customHeight="1">
      <c r="A52" s="60"/>
      <c r="B52" s="17" t="s">
        <v>390</v>
      </c>
      <c r="C52" s="27">
        <f>D52+E52+F52+G52</f>
        <v>0</v>
      </c>
      <c r="D52" s="27"/>
      <c r="E52" s="27"/>
      <c r="F52" s="27"/>
      <c r="G52" s="27"/>
      <c r="H52" s="27"/>
      <c r="I52" s="27"/>
      <c r="J52" s="27"/>
      <c r="K52" s="27">
        <f t="shared" si="2"/>
        <v>0</v>
      </c>
      <c r="L52" s="193"/>
      <c r="M52" s="24"/>
    </row>
    <row r="53" spans="1:13" ht="25.5">
      <c r="A53" s="60" t="s">
        <v>272</v>
      </c>
      <c r="B53" s="17" t="s">
        <v>273</v>
      </c>
      <c r="C53" s="27">
        <f t="shared" si="4"/>
        <v>65.8</v>
      </c>
      <c r="D53" s="27"/>
      <c r="E53" s="27"/>
      <c r="F53" s="27">
        <v>65.8</v>
      </c>
      <c r="G53" s="27"/>
      <c r="H53" s="27"/>
      <c r="I53" s="27"/>
      <c r="J53" s="27"/>
      <c r="K53" s="61">
        <f t="shared" si="2"/>
        <v>65.8</v>
      </c>
      <c r="L53" s="193"/>
      <c r="M53" s="24"/>
    </row>
    <row r="54" spans="1:13" ht="57" customHeight="1">
      <c r="A54" s="60" t="s">
        <v>324</v>
      </c>
      <c r="B54" s="21" t="s">
        <v>325</v>
      </c>
      <c r="C54" s="27">
        <f>D54+E54+F54+G54</f>
        <v>14926</v>
      </c>
      <c r="D54" s="27"/>
      <c r="E54" s="27"/>
      <c r="F54" s="27">
        <v>14926</v>
      </c>
      <c r="G54" s="27"/>
      <c r="H54" s="27"/>
      <c r="I54" s="27"/>
      <c r="J54" s="27"/>
      <c r="K54" s="61">
        <f t="shared" si="2"/>
        <v>14926</v>
      </c>
      <c r="L54" s="193"/>
      <c r="M54" s="24"/>
    </row>
    <row r="55" spans="1:13" ht="25.5" hidden="1">
      <c r="A55" s="60" t="s">
        <v>104</v>
      </c>
      <c r="B55" s="21" t="s">
        <v>105</v>
      </c>
      <c r="C55" s="27">
        <f>D55+E55+F55</f>
        <v>0</v>
      </c>
      <c r="D55" s="27"/>
      <c r="E55" s="27"/>
      <c r="F55" s="27"/>
      <c r="G55" s="27"/>
      <c r="H55" s="27"/>
      <c r="I55" s="27"/>
      <c r="J55" s="27"/>
      <c r="K55" s="61">
        <f t="shared" si="2"/>
        <v>0</v>
      </c>
      <c r="L55" s="193"/>
      <c r="M55" s="24"/>
    </row>
    <row r="56" spans="1:13" ht="65.25" customHeight="1" hidden="1">
      <c r="A56" s="60" t="s">
        <v>43</v>
      </c>
      <c r="B56" s="17" t="s">
        <v>274</v>
      </c>
      <c r="C56" s="27">
        <f t="shared" si="4"/>
        <v>0</v>
      </c>
      <c r="D56" s="27"/>
      <c r="E56" s="27"/>
      <c r="F56" s="27"/>
      <c r="G56" s="27"/>
      <c r="H56" s="27"/>
      <c r="I56" s="27"/>
      <c r="J56" s="27"/>
      <c r="K56" s="61">
        <f t="shared" si="2"/>
        <v>0</v>
      </c>
      <c r="L56" s="193"/>
      <c r="M56" s="24"/>
    </row>
    <row r="57" spans="1:13" ht="25.5" hidden="1">
      <c r="A57" s="60" t="s">
        <v>44</v>
      </c>
      <c r="B57" s="17" t="s">
        <v>45</v>
      </c>
      <c r="C57" s="27">
        <f t="shared" si="4"/>
        <v>0</v>
      </c>
      <c r="D57" s="27"/>
      <c r="E57" s="27"/>
      <c r="F57" s="27"/>
      <c r="G57" s="27"/>
      <c r="H57" s="27"/>
      <c r="I57" s="27"/>
      <c r="J57" s="27"/>
      <c r="K57" s="61">
        <f t="shared" si="2"/>
        <v>0</v>
      </c>
      <c r="L57" s="193"/>
      <c r="M57" s="24"/>
    </row>
    <row r="58" spans="1:13" ht="25.5" hidden="1">
      <c r="A58" s="60" t="s">
        <v>275</v>
      </c>
      <c r="B58" s="17" t="s">
        <v>276</v>
      </c>
      <c r="C58" s="27">
        <f t="shared" si="4"/>
        <v>0</v>
      </c>
      <c r="D58" s="27"/>
      <c r="E58" s="27"/>
      <c r="F58" s="27"/>
      <c r="G58" s="27"/>
      <c r="H58" s="27"/>
      <c r="I58" s="27"/>
      <c r="J58" s="27"/>
      <c r="K58" s="61">
        <f t="shared" si="2"/>
        <v>0</v>
      </c>
      <c r="L58" s="193"/>
      <c r="M58" s="24"/>
    </row>
    <row r="59" spans="1:13" ht="12.75" hidden="1">
      <c r="A59" s="60" t="s">
        <v>277</v>
      </c>
      <c r="B59" s="17" t="s">
        <v>278</v>
      </c>
      <c r="C59" s="27">
        <f t="shared" si="4"/>
        <v>0</v>
      </c>
      <c r="D59" s="27"/>
      <c r="E59" s="27"/>
      <c r="F59" s="27"/>
      <c r="G59" s="27"/>
      <c r="H59" s="27"/>
      <c r="I59" s="27"/>
      <c r="J59" s="27"/>
      <c r="K59" s="61">
        <f t="shared" si="2"/>
        <v>0</v>
      </c>
      <c r="L59" s="193"/>
      <c r="M59" s="24"/>
    </row>
    <row r="60" spans="1:13" ht="27.75" customHeight="1" hidden="1">
      <c r="A60" s="60" t="s">
        <v>46</v>
      </c>
      <c r="B60" s="21" t="s">
        <v>279</v>
      </c>
      <c r="C60" s="27">
        <f t="shared" si="4"/>
        <v>0</v>
      </c>
      <c r="D60" s="27"/>
      <c r="E60" s="27"/>
      <c r="F60" s="27"/>
      <c r="G60" s="27"/>
      <c r="H60" s="27"/>
      <c r="I60" s="27"/>
      <c r="J60" s="27"/>
      <c r="K60" s="61">
        <f t="shared" si="2"/>
        <v>0</v>
      </c>
      <c r="L60" s="193"/>
      <c r="M60" s="24"/>
    </row>
    <row r="61" spans="1:13" ht="68.25" customHeight="1">
      <c r="A61" s="60" t="s">
        <v>538</v>
      </c>
      <c r="B61" s="21" t="s">
        <v>539</v>
      </c>
      <c r="C61" s="27">
        <f t="shared" si="4"/>
        <v>2.5</v>
      </c>
      <c r="D61" s="27"/>
      <c r="E61" s="27"/>
      <c r="F61" s="27">
        <v>2.5</v>
      </c>
      <c r="G61" s="27"/>
      <c r="H61" s="27"/>
      <c r="I61" s="27"/>
      <c r="J61" s="27"/>
      <c r="K61" s="61">
        <f t="shared" si="2"/>
        <v>2.5</v>
      </c>
      <c r="L61" s="193"/>
      <c r="M61" s="24"/>
    </row>
    <row r="62" spans="1:13" ht="38.25">
      <c r="A62" s="60" t="s">
        <v>106</v>
      </c>
      <c r="B62" s="21" t="s">
        <v>114</v>
      </c>
      <c r="C62" s="27">
        <f t="shared" si="4"/>
        <v>874.4</v>
      </c>
      <c r="D62" s="27"/>
      <c r="E62" s="27"/>
      <c r="F62" s="27">
        <v>874.4</v>
      </c>
      <c r="G62" s="27"/>
      <c r="H62" s="27"/>
      <c r="I62" s="27"/>
      <c r="J62" s="27"/>
      <c r="K62" s="61">
        <f t="shared" si="2"/>
        <v>874.4</v>
      </c>
      <c r="L62" s="193"/>
      <c r="M62" s="24"/>
    </row>
    <row r="63" spans="1:13" ht="12.75">
      <c r="A63" s="60" t="s">
        <v>115</v>
      </c>
      <c r="B63" s="21" t="s">
        <v>108</v>
      </c>
      <c r="C63" s="27">
        <f t="shared" si="4"/>
        <v>1111.9</v>
      </c>
      <c r="D63" s="27"/>
      <c r="E63" s="27"/>
      <c r="F63" s="27">
        <v>1111.9</v>
      </c>
      <c r="G63" s="27"/>
      <c r="H63" s="27"/>
      <c r="I63" s="27"/>
      <c r="J63" s="27"/>
      <c r="K63" s="61">
        <f t="shared" si="2"/>
        <v>1111.9</v>
      </c>
      <c r="L63" s="193"/>
      <c r="M63" s="24"/>
    </row>
    <row r="64" spans="1:16" s="18" customFormat="1" ht="12.75">
      <c r="A64" s="58">
        <v>100000</v>
      </c>
      <c r="B64" s="23" t="s">
        <v>49</v>
      </c>
      <c r="C64" s="42">
        <f>D64+E64+F64+G64</f>
        <v>3000</v>
      </c>
      <c r="D64" s="42"/>
      <c r="E64" s="42"/>
      <c r="F64" s="42">
        <v>3000</v>
      </c>
      <c r="G64" s="42"/>
      <c r="H64" s="42"/>
      <c r="I64" s="42"/>
      <c r="J64" s="42"/>
      <c r="K64" s="59">
        <f t="shared" si="2"/>
        <v>3000</v>
      </c>
      <c r="L64" s="194"/>
      <c r="M64" s="24">
        <f>L64-C64</f>
        <v>-3000</v>
      </c>
      <c r="P64" s="198"/>
    </row>
    <row r="65" spans="1:13" s="18" customFormat="1" ht="13.5" customHeight="1">
      <c r="A65" s="60" t="s">
        <v>117</v>
      </c>
      <c r="B65" s="17" t="s">
        <v>118</v>
      </c>
      <c r="C65" s="27">
        <f>F65</f>
        <v>0</v>
      </c>
      <c r="D65" s="27"/>
      <c r="E65" s="27"/>
      <c r="F65" s="27"/>
      <c r="G65" s="42"/>
      <c r="H65" s="27"/>
      <c r="I65" s="27"/>
      <c r="J65" s="42"/>
      <c r="K65" s="61">
        <f t="shared" si="2"/>
        <v>0</v>
      </c>
      <c r="L65" s="194"/>
      <c r="M65" s="24"/>
    </row>
    <row r="66" spans="1:13" s="18" customFormat="1" ht="0.75" customHeight="1" hidden="1">
      <c r="A66" s="60"/>
      <c r="B66" s="21" t="s">
        <v>432</v>
      </c>
      <c r="C66" s="27">
        <f>D66+E66+F66</f>
        <v>0</v>
      </c>
      <c r="D66" s="27"/>
      <c r="E66" s="27"/>
      <c r="F66" s="27"/>
      <c r="G66" s="42"/>
      <c r="H66" s="42"/>
      <c r="I66" s="42"/>
      <c r="J66" s="42"/>
      <c r="K66" s="61">
        <f>H66+C66</f>
        <v>0</v>
      </c>
      <c r="L66" s="194"/>
      <c r="M66" s="24">
        <f>L66-C66</f>
        <v>0</v>
      </c>
    </row>
    <row r="67" spans="1:13" s="18" customFormat="1" ht="12.75" customHeight="1" hidden="1">
      <c r="A67" s="58">
        <v>100000</v>
      </c>
      <c r="B67" s="23" t="s">
        <v>49</v>
      </c>
      <c r="C67" s="42">
        <f>D67+E67+F67+G67</f>
        <v>0</v>
      </c>
      <c r="D67" s="42"/>
      <c r="E67" s="42"/>
      <c r="F67" s="42">
        <f>F68</f>
        <v>0</v>
      </c>
      <c r="G67" s="42">
        <f>G68</f>
        <v>0</v>
      </c>
      <c r="H67" s="42">
        <f>H68</f>
        <v>0</v>
      </c>
      <c r="I67" s="42"/>
      <c r="J67" s="42"/>
      <c r="K67" s="59">
        <f>H67+C67</f>
        <v>0</v>
      </c>
      <c r="L67" s="194"/>
      <c r="M67" s="24">
        <f>L67-C67</f>
        <v>0</v>
      </c>
    </row>
    <row r="68" spans="1:13" s="18" customFormat="1" ht="1.5" customHeight="1">
      <c r="A68" s="60"/>
      <c r="B68" s="17" t="s">
        <v>317</v>
      </c>
      <c r="C68" s="27">
        <f>D68+E68+F68+G68</f>
        <v>0</v>
      </c>
      <c r="D68" s="27"/>
      <c r="E68" s="27"/>
      <c r="F68" s="27"/>
      <c r="G68" s="42"/>
      <c r="H68" s="42"/>
      <c r="I68" s="42"/>
      <c r="J68" s="42"/>
      <c r="K68" s="61">
        <f>H68+C68</f>
        <v>0</v>
      </c>
      <c r="L68" s="194"/>
      <c r="M68" s="24">
        <f>L68-C68</f>
        <v>0</v>
      </c>
    </row>
    <row r="69" spans="1:13" s="18" customFormat="1" ht="15" customHeight="1">
      <c r="A69" s="65">
        <v>110000</v>
      </c>
      <c r="B69" s="23" t="s">
        <v>280</v>
      </c>
      <c r="C69" s="42">
        <f>D69+E69+F69+G69</f>
        <v>76403.5</v>
      </c>
      <c r="D69" s="42">
        <v>7597.7</v>
      </c>
      <c r="E69" s="42">
        <v>1639.4</v>
      </c>
      <c r="F69" s="42">
        <v>67166.4</v>
      </c>
      <c r="G69" s="42">
        <f>G70+G71+G73</f>
        <v>0</v>
      </c>
      <c r="H69" s="42">
        <v>955</v>
      </c>
      <c r="I69" s="42">
        <f>I70+I71+I73</f>
        <v>0</v>
      </c>
      <c r="J69" s="42"/>
      <c r="K69" s="59">
        <f aca="true" t="shared" si="5" ref="K69:K80">C69+H69</f>
        <v>77358.5</v>
      </c>
      <c r="L69" s="194"/>
      <c r="M69" s="24">
        <f>L69-K69</f>
        <v>-77358.5</v>
      </c>
    </row>
    <row r="70" spans="1:13" ht="15" customHeight="1">
      <c r="A70" s="66" t="s">
        <v>281</v>
      </c>
      <c r="B70" s="17" t="s">
        <v>282</v>
      </c>
      <c r="C70" s="27">
        <f>D70+E70+F70+G70</f>
        <v>42581.7</v>
      </c>
      <c r="D70" s="27"/>
      <c r="E70" s="27"/>
      <c r="F70" s="27">
        <v>42581.7</v>
      </c>
      <c r="G70" s="27"/>
      <c r="H70" s="27"/>
      <c r="I70" s="27"/>
      <c r="J70" s="27"/>
      <c r="K70" s="61">
        <f t="shared" si="5"/>
        <v>42581.7</v>
      </c>
      <c r="L70" s="193"/>
      <c r="M70" s="24"/>
    </row>
    <row r="71" spans="1:13" ht="25.5">
      <c r="A71" s="66" t="s">
        <v>283</v>
      </c>
      <c r="B71" s="17" t="s">
        <v>284</v>
      </c>
      <c r="C71" s="27">
        <f>D71+E71+F71+G71</f>
        <v>15724.2</v>
      </c>
      <c r="D71" s="27"/>
      <c r="E71" s="27">
        <v>12</v>
      </c>
      <c r="F71" s="27">
        <v>15712.2</v>
      </c>
      <c r="G71" s="27"/>
      <c r="H71" s="27"/>
      <c r="I71" s="27"/>
      <c r="J71" s="27"/>
      <c r="K71" s="61">
        <f t="shared" si="5"/>
        <v>15724.2</v>
      </c>
      <c r="L71" s="193"/>
      <c r="M71" s="24"/>
    </row>
    <row r="72" spans="1:13" ht="12.75">
      <c r="A72" s="66" t="s">
        <v>119</v>
      </c>
      <c r="B72" s="17" t="s">
        <v>120</v>
      </c>
      <c r="C72" s="27"/>
      <c r="D72" s="27"/>
      <c r="E72" s="27"/>
      <c r="F72" s="27"/>
      <c r="G72" s="27"/>
      <c r="H72" s="27">
        <v>62.4</v>
      </c>
      <c r="I72" s="27"/>
      <c r="J72" s="27"/>
      <c r="K72" s="61">
        <f t="shared" si="5"/>
        <v>62.4</v>
      </c>
      <c r="L72" s="193"/>
      <c r="M72" s="24"/>
    </row>
    <row r="73" spans="1:13" ht="12.75">
      <c r="A73" s="66">
        <v>110300</v>
      </c>
      <c r="B73" s="17" t="s">
        <v>50</v>
      </c>
      <c r="C73" s="27">
        <f>D73+E73+F73</f>
        <v>845.2</v>
      </c>
      <c r="D73" s="27"/>
      <c r="E73" s="27"/>
      <c r="F73" s="27">
        <v>845.2</v>
      </c>
      <c r="G73" s="27"/>
      <c r="H73" s="27"/>
      <c r="I73" s="27"/>
      <c r="J73" s="27"/>
      <c r="K73" s="61">
        <f t="shared" si="5"/>
        <v>845.2</v>
      </c>
      <c r="L73" s="193"/>
      <c r="M73" s="24"/>
    </row>
    <row r="74" spans="1:13" s="18" customFormat="1" ht="12.75">
      <c r="A74" s="65">
        <v>120000</v>
      </c>
      <c r="B74" s="55" t="s">
        <v>51</v>
      </c>
      <c r="C74" s="42">
        <f>C76+C77+C75</f>
        <v>528</v>
      </c>
      <c r="D74" s="132">
        <f>D76+D77</f>
        <v>0</v>
      </c>
      <c r="E74" s="132">
        <f>E76+E77</f>
        <v>0</v>
      </c>
      <c r="F74" s="42">
        <f>F76+F77+F75</f>
        <v>528</v>
      </c>
      <c r="G74" s="42">
        <f>G76+G77</f>
        <v>0</v>
      </c>
      <c r="H74" s="42"/>
      <c r="I74" s="42"/>
      <c r="J74" s="42"/>
      <c r="K74" s="59">
        <f t="shared" si="5"/>
        <v>528</v>
      </c>
      <c r="L74" s="194"/>
      <c r="M74" s="24">
        <f>L74-C74</f>
        <v>-528</v>
      </c>
    </row>
    <row r="75" spans="1:13" s="18" customFormat="1" ht="12.75" hidden="1">
      <c r="A75" s="66" t="s">
        <v>121</v>
      </c>
      <c r="B75" s="199" t="s">
        <v>122</v>
      </c>
      <c r="C75" s="27">
        <f>D75+E75+F75+G75</f>
        <v>0</v>
      </c>
      <c r="D75" s="141"/>
      <c r="E75" s="141"/>
      <c r="F75" s="27"/>
      <c r="G75" s="27"/>
      <c r="H75" s="27"/>
      <c r="I75" s="27"/>
      <c r="J75" s="27"/>
      <c r="K75" s="61">
        <f t="shared" si="5"/>
        <v>0</v>
      </c>
      <c r="L75" s="194"/>
      <c r="M75" s="24"/>
    </row>
    <row r="76" spans="1:13" ht="12.75" hidden="1">
      <c r="A76" s="66">
        <v>120201</v>
      </c>
      <c r="B76" s="17" t="s">
        <v>52</v>
      </c>
      <c r="C76" s="27">
        <f>D76+E76+F76+G76</f>
        <v>0</v>
      </c>
      <c r="D76" s="27"/>
      <c r="E76" s="27"/>
      <c r="F76" s="27"/>
      <c r="G76" s="27"/>
      <c r="H76" s="27"/>
      <c r="I76" s="27"/>
      <c r="J76" s="27"/>
      <c r="K76" s="61">
        <f t="shared" si="5"/>
        <v>0</v>
      </c>
      <c r="L76" s="193"/>
      <c r="M76" s="24"/>
    </row>
    <row r="77" spans="1:13" ht="15" customHeight="1">
      <c r="A77" s="66">
        <v>120300</v>
      </c>
      <c r="B77" s="17" t="s">
        <v>53</v>
      </c>
      <c r="C77" s="27">
        <f>D77+E77+F77</f>
        <v>528</v>
      </c>
      <c r="D77" s="27"/>
      <c r="E77" s="27"/>
      <c r="F77" s="27">
        <v>528</v>
      </c>
      <c r="G77" s="27"/>
      <c r="H77" s="27"/>
      <c r="I77" s="27"/>
      <c r="J77" s="27"/>
      <c r="K77" s="61">
        <f t="shared" si="5"/>
        <v>528</v>
      </c>
      <c r="L77" s="193"/>
      <c r="M77" s="24"/>
    </row>
    <row r="78" spans="1:13" s="18" customFormat="1" ht="15" customHeight="1">
      <c r="A78" s="65">
        <v>130000</v>
      </c>
      <c r="B78" s="23" t="s">
        <v>54</v>
      </c>
      <c r="C78" s="42">
        <f>D78+E78+F78+G78</f>
        <v>47613.4</v>
      </c>
      <c r="D78" s="42">
        <v>9030.8</v>
      </c>
      <c r="E78" s="42">
        <v>347.8</v>
      </c>
      <c r="F78" s="42">
        <f>38234.8</f>
        <v>38234.8</v>
      </c>
      <c r="G78" s="42"/>
      <c r="H78" s="42"/>
      <c r="I78" s="42"/>
      <c r="J78" s="42"/>
      <c r="K78" s="59">
        <f t="shared" si="5"/>
        <v>47613.4</v>
      </c>
      <c r="L78" s="194"/>
      <c r="M78" s="24">
        <f>L78-C78</f>
        <v>-47613.4</v>
      </c>
    </row>
    <row r="79" spans="1:13" ht="15" customHeight="1" hidden="1">
      <c r="A79" s="66" t="s">
        <v>123</v>
      </c>
      <c r="B79" s="164" t="s">
        <v>124</v>
      </c>
      <c r="C79" s="27">
        <f>D79+E79+F79+G79</f>
        <v>0</v>
      </c>
      <c r="D79" s="22"/>
      <c r="E79" s="22"/>
      <c r="F79" s="22"/>
      <c r="G79" s="141"/>
      <c r="H79" s="27"/>
      <c r="I79" s="27"/>
      <c r="J79" s="27"/>
      <c r="K79" s="61">
        <f t="shared" si="5"/>
        <v>0</v>
      </c>
      <c r="L79" s="193"/>
      <c r="M79" s="24"/>
    </row>
    <row r="80" spans="1:13" ht="30" customHeight="1" hidden="1">
      <c r="A80" s="66"/>
      <c r="B80" s="46" t="s">
        <v>125</v>
      </c>
      <c r="C80" s="27">
        <f>D80+E80+F80+G80</f>
        <v>0</v>
      </c>
      <c r="D80" s="141"/>
      <c r="E80" s="141"/>
      <c r="F80" s="27"/>
      <c r="G80" s="141"/>
      <c r="H80" s="27"/>
      <c r="I80" s="27"/>
      <c r="J80" s="27"/>
      <c r="K80" s="61">
        <f t="shared" si="5"/>
        <v>0</v>
      </c>
      <c r="L80" s="193"/>
      <c r="M80" s="24"/>
    </row>
    <row r="81" spans="1:16" s="18" customFormat="1" ht="15" customHeight="1">
      <c r="A81" s="65">
        <v>150000</v>
      </c>
      <c r="B81" s="23" t="s">
        <v>55</v>
      </c>
      <c r="C81" s="42">
        <f>D81+E81+F81</f>
        <v>0</v>
      </c>
      <c r="D81" s="42">
        <f>D83+D87+D88+D89+D85+D90</f>
        <v>0</v>
      </c>
      <c r="E81" s="42">
        <f>E83+E87+E88+E89+E85+E90</f>
        <v>0</v>
      </c>
      <c r="F81" s="42">
        <f>F83+F87+F88+F89+F85+F90+F93+F91+F92</f>
        <v>0</v>
      </c>
      <c r="G81" s="42">
        <f>G83+G87+G88+G89+G85+G90</f>
        <v>0</v>
      </c>
      <c r="H81" s="42">
        <f>I81</f>
        <v>163778.6</v>
      </c>
      <c r="I81" s="42">
        <f>I82+I85</f>
        <v>163778.6</v>
      </c>
      <c r="J81" s="42">
        <f>J83+J87+J88+J89+J85+J90+J86+3800+6400-5400-1954.7</f>
        <v>2845.3</v>
      </c>
      <c r="K81" s="59">
        <f>H81+C81</f>
        <v>163778.6</v>
      </c>
      <c r="L81" s="196"/>
      <c r="M81" s="24">
        <f aca="true" t="shared" si="6" ref="M81:M143">L81-C81</f>
        <v>0</v>
      </c>
      <c r="P81" s="198"/>
    </row>
    <row r="82" spans="1:13" s="18" customFormat="1" ht="15" customHeight="1">
      <c r="A82" s="66">
        <v>150101</v>
      </c>
      <c r="B82" s="17" t="s">
        <v>126</v>
      </c>
      <c r="C82" s="27">
        <f>D82+E82+F82</f>
        <v>0</v>
      </c>
      <c r="D82" s="42"/>
      <c r="E82" s="42"/>
      <c r="F82" s="42"/>
      <c r="G82" s="42"/>
      <c r="H82" s="27">
        <f>36333.6+2500+119916.3+130.6</f>
        <v>158880.5</v>
      </c>
      <c r="I82" s="27">
        <f>36333.6+2500+119916.3+130.6</f>
        <v>158880.5</v>
      </c>
      <c r="J82" s="42"/>
      <c r="K82" s="61">
        <f>C82+H82</f>
        <v>158880.5</v>
      </c>
      <c r="L82" s="196"/>
      <c r="M82" s="24">
        <f t="shared" si="6"/>
        <v>0</v>
      </c>
    </row>
    <row r="83" spans="1:13" ht="31.5" customHeight="1">
      <c r="A83" s="66"/>
      <c r="B83" s="164" t="s">
        <v>125</v>
      </c>
      <c r="C83" s="27">
        <f>D83+E83+F83</f>
        <v>0</v>
      </c>
      <c r="D83" s="141"/>
      <c r="E83" s="141"/>
      <c r="F83" s="27"/>
      <c r="G83" s="141"/>
      <c r="H83" s="27">
        <v>119916.3</v>
      </c>
      <c r="I83" s="27">
        <v>119916.3</v>
      </c>
      <c r="J83" s="27"/>
      <c r="K83" s="61">
        <f>C83+H83</f>
        <v>119916.3</v>
      </c>
      <c r="L83" s="193"/>
      <c r="M83" s="24">
        <f t="shared" si="6"/>
        <v>0</v>
      </c>
    </row>
    <row r="84" spans="1:13" ht="38.25" hidden="1">
      <c r="A84" s="66"/>
      <c r="B84" s="164" t="s">
        <v>127</v>
      </c>
      <c r="C84" s="141"/>
      <c r="D84" s="141"/>
      <c r="E84" s="141"/>
      <c r="F84" s="141"/>
      <c r="G84" s="141"/>
      <c r="H84" s="27"/>
      <c r="I84" s="27">
        <f>H84</f>
        <v>0</v>
      </c>
      <c r="J84" s="27"/>
      <c r="K84" s="61">
        <f>C84+H84</f>
        <v>0</v>
      </c>
      <c r="L84" s="193"/>
      <c r="M84" s="24">
        <f t="shared" si="6"/>
        <v>0</v>
      </c>
    </row>
    <row r="85" spans="1:13" ht="117.75" customHeight="1">
      <c r="A85" s="66" t="s">
        <v>285</v>
      </c>
      <c r="B85" s="67" t="s">
        <v>109</v>
      </c>
      <c r="C85" s="141">
        <f aca="true" t="shared" si="7" ref="C85:C92">D85+E85+F85</f>
        <v>0</v>
      </c>
      <c r="D85" s="141"/>
      <c r="E85" s="141"/>
      <c r="F85" s="141"/>
      <c r="G85" s="141"/>
      <c r="H85" s="27">
        <v>4898.1</v>
      </c>
      <c r="I85" s="27">
        <f>H85</f>
        <v>4898.1</v>
      </c>
      <c r="J85" s="27"/>
      <c r="K85" s="61">
        <f aca="true" t="shared" si="8" ref="K85:K119">C85+H85</f>
        <v>4898.1</v>
      </c>
      <c r="L85" s="193"/>
      <c r="M85" s="24">
        <f t="shared" si="6"/>
        <v>0</v>
      </c>
    </row>
    <row r="86" spans="1:59" ht="25.5" hidden="1">
      <c r="A86" s="60" t="s">
        <v>543</v>
      </c>
      <c r="B86" s="67" t="s">
        <v>554</v>
      </c>
      <c r="C86" s="141"/>
      <c r="D86" s="22"/>
      <c r="E86" s="22"/>
      <c r="F86" s="22"/>
      <c r="G86" s="22"/>
      <c r="H86" s="22">
        <f aca="true" t="shared" si="9" ref="H86:H92">I86</f>
        <v>0</v>
      </c>
      <c r="I86" s="22"/>
      <c r="J86" s="22"/>
      <c r="K86" s="69">
        <f>H86+C86</f>
        <v>0</v>
      </c>
      <c r="L86" s="195"/>
      <c r="M86" s="24">
        <f t="shared" si="6"/>
        <v>0</v>
      </c>
      <c r="N86" s="85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1:13" ht="25.5" hidden="1">
      <c r="A87" s="66" t="s">
        <v>286</v>
      </c>
      <c r="B87" s="67" t="s">
        <v>287</v>
      </c>
      <c r="C87" s="141">
        <f t="shared" si="7"/>
        <v>0</v>
      </c>
      <c r="D87" s="141"/>
      <c r="E87" s="141"/>
      <c r="F87" s="141"/>
      <c r="G87" s="141"/>
      <c r="H87" s="27">
        <f t="shared" si="9"/>
        <v>0</v>
      </c>
      <c r="I87" s="27"/>
      <c r="J87" s="27"/>
      <c r="K87" s="61">
        <f t="shared" si="8"/>
        <v>0</v>
      </c>
      <c r="L87" s="193"/>
      <c r="M87" s="24">
        <f t="shared" si="6"/>
        <v>0</v>
      </c>
    </row>
    <row r="88" spans="1:13" ht="25.5" hidden="1">
      <c r="A88" s="66" t="s">
        <v>288</v>
      </c>
      <c r="B88" s="67" t="s">
        <v>289</v>
      </c>
      <c r="C88" s="141">
        <f t="shared" si="7"/>
        <v>0</v>
      </c>
      <c r="D88" s="141"/>
      <c r="E88" s="141"/>
      <c r="F88" s="141"/>
      <c r="G88" s="141"/>
      <c r="H88" s="27">
        <f t="shared" si="9"/>
        <v>0</v>
      </c>
      <c r="I88" s="27"/>
      <c r="J88" s="27"/>
      <c r="K88" s="61">
        <f t="shared" si="8"/>
        <v>0</v>
      </c>
      <c r="L88" s="193"/>
      <c r="M88" s="24">
        <f t="shared" si="6"/>
        <v>0</v>
      </c>
    </row>
    <row r="89" spans="1:13" ht="12.75" hidden="1">
      <c r="A89" s="66" t="s">
        <v>290</v>
      </c>
      <c r="B89" s="17" t="s">
        <v>291</v>
      </c>
      <c r="C89" s="27">
        <f t="shared" si="7"/>
        <v>0</v>
      </c>
      <c r="D89" s="141"/>
      <c r="E89" s="141"/>
      <c r="F89" s="27"/>
      <c r="G89" s="141"/>
      <c r="H89" s="27">
        <f t="shared" si="9"/>
        <v>0</v>
      </c>
      <c r="I89" s="27"/>
      <c r="J89" s="27"/>
      <c r="K89" s="61">
        <f t="shared" si="8"/>
        <v>0</v>
      </c>
      <c r="L89" s="193"/>
      <c r="M89" s="24">
        <f t="shared" si="6"/>
        <v>0</v>
      </c>
    </row>
    <row r="90" spans="1:13" ht="134.25" customHeight="1" hidden="1">
      <c r="A90" s="66"/>
      <c r="B90" s="17" t="s">
        <v>315</v>
      </c>
      <c r="C90" s="27">
        <f t="shared" si="7"/>
        <v>0</v>
      </c>
      <c r="D90" s="141"/>
      <c r="E90" s="141"/>
      <c r="F90" s="27"/>
      <c r="G90" s="141"/>
      <c r="H90" s="27"/>
      <c r="I90" s="27"/>
      <c r="J90" s="27"/>
      <c r="K90" s="61">
        <f t="shared" si="8"/>
        <v>0</v>
      </c>
      <c r="L90" s="193"/>
      <c r="M90" s="24">
        <f t="shared" si="6"/>
        <v>0</v>
      </c>
    </row>
    <row r="91" spans="1:59" ht="51" hidden="1">
      <c r="A91" s="60" t="s">
        <v>544</v>
      </c>
      <c r="B91" s="67" t="s">
        <v>548</v>
      </c>
      <c r="C91" s="27">
        <f t="shared" si="7"/>
        <v>0</v>
      </c>
      <c r="D91" s="22"/>
      <c r="E91" s="22"/>
      <c r="F91" s="22"/>
      <c r="G91" s="22"/>
      <c r="H91" s="22">
        <f t="shared" si="9"/>
        <v>0</v>
      </c>
      <c r="I91" s="22"/>
      <c r="J91" s="22"/>
      <c r="K91" s="69">
        <f>H91+C91</f>
        <v>0</v>
      </c>
      <c r="L91" s="195"/>
      <c r="M91" s="24">
        <f t="shared" si="6"/>
        <v>0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13" ht="12.75" hidden="1">
      <c r="A92" s="66" t="s">
        <v>292</v>
      </c>
      <c r="B92" s="17" t="s">
        <v>293</v>
      </c>
      <c r="C92" s="27">
        <f t="shared" si="7"/>
        <v>0</v>
      </c>
      <c r="D92" s="141"/>
      <c r="E92" s="141"/>
      <c r="F92" s="27"/>
      <c r="G92" s="141"/>
      <c r="H92" s="22">
        <f t="shared" si="9"/>
        <v>0</v>
      </c>
      <c r="I92" s="27"/>
      <c r="J92" s="27"/>
      <c r="K92" s="61">
        <f>C92+H92</f>
        <v>0</v>
      </c>
      <c r="L92" s="193"/>
      <c r="M92" s="24">
        <f t="shared" si="6"/>
        <v>0</v>
      </c>
    </row>
    <row r="93" spans="1:13" s="18" customFormat="1" ht="25.5" hidden="1">
      <c r="A93" s="66" t="s">
        <v>128</v>
      </c>
      <c r="B93" s="164" t="s">
        <v>129</v>
      </c>
      <c r="C93" s="119">
        <f>D93+E93+F93</f>
        <v>0</v>
      </c>
      <c r="D93" s="27"/>
      <c r="E93" s="27"/>
      <c r="F93" s="27"/>
      <c r="G93" s="27"/>
      <c r="H93" s="27"/>
      <c r="I93" s="27"/>
      <c r="J93" s="27"/>
      <c r="K93" s="122">
        <f>C93+H93</f>
        <v>0</v>
      </c>
      <c r="L93" s="194"/>
      <c r="M93" s="24">
        <f t="shared" si="6"/>
        <v>0</v>
      </c>
    </row>
    <row r="94" spans="1:13" s="18" customFormat="1" ht="25.5" hidden="1">
      <c r="A94" s="65" t="s">
        <v>130</v>
      </c>
      <c r="B94" s="200" t="s">
        <v>131</v>
      </c>
      <c r="C94" s="148">
        <f>D94+E94+F94</f>
        <v>0</v>
      </c>
      <c r="D94" s="42"/>
      <c r="E94" s="42"/>
      <c r="F94" s="42"/>
      <c r="G94" s="42"/>
      <c r="H94" s="42"/>
      <c r="I94" s="42"/>
      <c r="J94" s="42"/>
      <c r="K94" s="149">
        <f>C94+H94</f>
        <v>0</v>
      </c>
      <c r="L94" s="194"/>
      <c r="M94" s="24">
        <f t="shared" si="6"/>
        <v>0</v>
      </c>
    </row>
    <row r="95" spans="1:13" s="18" customFormat="1" ht="25.5">
      <c r="A95" s="65">
        <v>170000</v>
      </c>
      <c r="B95" s="23" t="s">
        <v>57</v>
      </c>
      <c r="C95" s="42">
        <f>C96+C97+C98</f>
        <v>0</v>
      </c>
      <c r="D95" s="42">
        <f aca="true" t="shared" si="10" ref="D95:K95">D96+D97+D98</f>
        <v>0</v>
      </c>
      <c r="E95" s="42">
        <f t="shared" si="10"/>
        <v>0</v>
      </c>
      <c r="F95" s="42">
        <f t="shared" si="10"/>
        <v>0</v>
      </c>
      <c r="G95" s="42">
        <f t="shared" si="10"/>
        <v>0</v>
      </c>
      <c r="H95" s="42">
        <f>H96+H97+H98</f>
        <v>55890</v>
      </c>
      <c r="I95" s="42">
        <f t="shared" si="10"/>
        <v>0</v>
      </c>
      <c r="J95" s="42">
        <f t="shared" si="10"/>
        <v>0</v>
      </c>
      <c r="K95" s="59">
        <f t="shared" si="10"/>
        <v>55890</v>
      </c>
      <c r="L95" s="194"/>
      <c r="M95" s="24">
        <f t="shared" si="6"/>
        <v>0</v>
      </c>
    </row>
    <row r="96" spans="1:13" ht="38.25">
      <c r="A96" s="66">
        <v>170703</v>
      </c>
      <c r="B96" s="17" t="s">
        <v>295</v>
      </c>
      <c r="C96" s="27">
        <f aca="true" t="shared" si="11" ref="C96:C105">D96+E96+F96</f>
        <v>0</v>
      </c>
      <c r="D96" s="141"/>
      <c r="E96" s="141"/>
      <c r="F96" s="27"/>
      <c r="G96" s="141"/>
      <c r="H96" s="27">
        <v>55890</v>
      </c>
      <c r="I96" s="27"/>
      <c r="J96" s="27"/>
      <c r="K96" s="61">
        <f t="shared" si="8"/>
        <v>55890</v>
      </c>
      <c r="L96" s="193"/>
      <c r="M96" s="24"/>
    </row>
    <row r="97" spans="1:13" ht="25.5" hidden="1">
      <c r="A97" s="66" t="s">
        <v>294</v>
      </c>
      <c r="B97" s="17" t="s">
        <v>198</v>
      </c>
      <c r="C97" s="27">
        <f t="shared" si="11"/>
        <v>0</v>
      </c>
      <c r="D97" s="141"/>
      <c r="E97" s="141"/>
      <c r="F97" s="27"/>
      <c r="G97" s="141"/>
      <c r="H97" s="27"/>
      <c r="I97" s="27"/>
      <c r="J97" s="27"/>
      <c r="K97" s="61">
        <f>H97+C97</f>
        <v>0</v>
      </c>
      <c r="L97" s="193"/>
      <c r="M97" s="24">
        <f t="shared" si="6"/>
        <v>0</v>
      </c>
    </row>
    <row r="98" spans="1:13" ht="12.75" hidden="1">
      <c r="A98" s="66" t="s">
        <v>132</v>
      </c>
      <c r="B98" s="17" t="s">
        <v>133</v>
      </c>
      <c r="C98" s="27">
        <f t="shared" si="11"/>
        <v>0</v>
      </c>
      <c r="D98" s="141"/>
      <c r="E98" s="141"/>
      <c r="F98" s="27"/>
      <c r="G98" s="141"/>
      <c r="H98" s="27"/>
      <c r="I98" s="27"/>
      <c r="J98" s="27"/>
      <c r="K98" s="61">
        <f t="shared" si="8"/>
        <v>0</v>
      </c>
      <c r="L98" s="193"/>
      <c r="M98" s="24">
        <f t="shared" si="6"/>
        <v>0</v>
      </c>
    </row>
    <row r="99" spans="1:13" ht="12.75" hidden="1">
      <c r="A99" s="65" t="s">
        <v>557</v>
      </c>
      <c r="B99" s="23" t="s">
        <v>558</v>
      </c>
      <c r="C99" s="42"/>
      <c r="D99" s="132"/>
      <c r="E99" s="132"/>
      <c r="F99" s="42"/>
      <c r="G99" s="132"/>
      <c r="H99" s="42"/>
      <c r="I99" s="42">
        <f>H99</f>
        <v>0</v>
      </c>
      <c r="J99" s="42"/>
      <c r="K99" s="59">
        <f t="shared" si="8"/>
        <v>0</v>
      </c>
      <c r="L99" s="193"/>
      <c r="M99" s="24">
        <f t="shared" si="6"/>
        <v>0</v>
      </c>
    </row>
    <row r="100" spans="1:13" ht="27.75" customHeight="1">
      <c r="A100" s="65">
        <v>180109</v>
      </c>
      <c r="B100" s="23" t="s">
        <v>59</v>
      </c>
      <c r="C100" s="42">
        <f t="shared" si="11"/>
        <v>130540.20000000001</v>
      </c>
      <c r="D100" s="27"/>
      <c r="E100" s="27"/>
      <c r="F100" s="42">
        <f>161439.2-14907.3+4438.9-300-20000-130.6</f>
        <v>130540.20000000001</v>
      </c>
      <c r="G100" s="27"/>
      <c r="H100" s="42"/>
      <c r="I100" s="42"/>
      <c r="J100" s="27"/>
      <c r="K100" s="59">
        <f t="shared" si="8"/>
        <v>130540.20000000001</v>
      </c>
      <c r="L100" s="193"/>
      <c r="M100" s="24">
        <f t="shared" si="6"/>
        <v>-130540.20000000001</v>
      </c>
    </row>
    <row r="101" spans="1:13" ht="21.75" customHeight="1" hidden="1">
      <c r="A101" s="65" t="s">
        <v>557</v>
      </c>
      <c r="B101" s="51" t="s">
        <v>558</v>
      </c>
      <c r="C101" s="42">
        <f t="shared" si="11"/>
        <v>0</v>
      </c>
      <c r="D101" s="27"/>
      <c r="E101" s="27"/>
      <c r="F101" s="42"/>
      <c r="G101" s="27"/>
      <c r="H101" s="42"/>
      <c r="I101" s="27"/>
      <c r="J101" s="27"/>
      <c r="K101" s="59">
        <f t="shared" si="8"/>
        <v>0</v>
      </c>
      <c r="L101" s="193"/>
      <c r="M101" s="24">
        <f t="shared" si="6"/>
        <v>0</v>
      </c>
    </row>
    <row r="102" spans="1:13" ht="12.75" hidden="1">
      <c r="A102" s="65">
        <v>180404</v>
      </c>
      <c r="B102" s="23" t="s">
        <v>60</v>
      </c>
      <c r="C102" s="42">
        <f t="shared" si="11"/>
        <v>0</v>
      </c>
      <c r="D102" s="27"/>
      <c r="E102" s="27"/>
      <c r="F102" s="42"/>
      <c r="G102" s="27"/>
      <c r="H102" s="42"/>
      <c r="I102" s="27"/>
      <c r="J102" s="27"/>
      <c r="K102" s="59">
        <f t="shared" si="8"/>
        <v>0</v>
      </c>
      <c r="L102" s="193"/>
      <c r="M102" s="24">
        <f t="shared" si="6"/>
        <v>0</v>
      </c>
    </row>
    <row r="103" spans="1:13" ht="39" customHeight="1">
      <c r="A103" s="65" t="s">
        <v>296</v>
      </c>
      <c r="B103" s="23" t="s">
        <v>297</v>
      </c>
      <c r="C103" s="42">
        <f t="shared" si="11"/>
        <v>0</v>
      </c>
      <c r="D103" s="27"/>
      <c r="E103" s="27"/>
      <c r="F103" s="42"/>
      <c r="G103" s="27"/>
      <c r="H103" s="42">
        <f>I103</f>
        <v>17000</v>
      </c>
      <c r="I103" s="42">
        <v>17000</v>
      </c>
      <c r="J103" s="27"/>
      <c r="K103" s="59">
        <f>C103+H103</f>
        <v>17000</v>
      </c>
      <c r="L103" s="193"/>
      <c r="M103" s="24">
        <f t="shared" si="6"/>
        <v>0</v>
      </c>
    </row>
    <row r="104" spans="1:13" ht="2.25" customHeight="1" hidden="1">
      <c r="A104" s="66"/>
      <c r="B104" s="17" t="s">
        <v>134</v>
      </c>
      <c r="C104" s="42">
        <f t="shared" si="11"/>
        <v>0</v>
      </c>
      <c r="D104" s="27"/>
      <c r="E104" s="27"/>
      <c r="F104" s="27"/>
      <c r="G104" s="27"/>
      <c r="H104" s="27"/>
      <c r="I104" s="27"/>
      <c r="J104" s="27"/>
      <c r="K104" s="59">
        <f t="shared" si="8"/>
        <v>0</v>
      </c>
      <c r="L104" s="193"/>
      <c r="M104" s="24">
        <f t="shared" si="6"/>
        <v>0</v>
      </c>
    </row>
    <row r="105" spans="1:13" ht="18.75" customHeight="1" hidden="1">
      <c r="A105" s="66"/>
      <c r="B105" s="17" t="s">
        <v>135</v>
      </c>
      <c r="C105" s="42">
        <f t="shared" si="11"/>
        <v>0</v>
      </c>
      <c r="D105" s="27"/>
      <c r="E105" s="27"/>
      <c r="F105" s="27"/>
      <c r="G105" s="27"/>
      <c r="H105" s="27"/>
      <c r="I105" s="27"/>
      <c r="J105" s="27"/>
      <c r="K105" s="59">
        <f t="shared" si="8"/>
        <v>0</v>
      </c>
      <c r="L105" s="193"/>
      <c r="M105" s="24">
        <f t="shared" si="6"/>
        <v>0</v>
      </c>
    </row>
    <row r="106" spans="1:13" ht="25.5">
      <c r="A106" s="65" t="s">
        <v>429</v>
      </c>
      <c r="B106" s="23" t="s">
        <v>392</v>
      </c>
      <c r="C106" s="42">
        <f>D106+E106+F106</f>
        <v>33.2</v>
      </c>
      <c r="D106" s="27"/>
      <c r="E106" s="27"/>
      <c r="F106" s="42">
        <v>33.2</v>
      </c>
      <c r="G106" s="27"/>
      <c r="H106" s="42">
        <f>8316</f>
        <v>8316</v>
      </c>
      <c r="I106" s="42"/>
      <c r="J106" s="27"/>
      <c r="K106" s="59">
        <f t="shared" si="8"/>
        <v>8349.2</v>
      </c>
      <c r="L106" s="193"/>
      <c r="M106" s="24">
        <f t="shared" si="6"/>
        <v>-33.2</v>
      </c>
    </row>
    <row r="107" spans="1:59" ht="106.5" customHeight="1" hidden="1">
      <c r="A107" s="201"/>
      <c r="B107" s="202" t="s">
        <v>136</v>
      </c>
      <c r="C107" s="27"/>
      <c r="D107" s="27"/>
      <c r="E107" s="27"/>
      <c r="F107" s="27"/>
      <c r="G107" s="27"/>
      <c r="H107" s="27"/>
      <c r="I107" s="27"/>
      <c r="J107" s="27"/>
      <c r="K107" s="69">
        <f>C107+H107</f>
        <v>0</v>
      </c>
      <c r="L107" s="195"/>
      <c r="M107" s="24">
        <f t="shared" si="6"/>
        <v>0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59" ht="108.75" customHeight="1">
      <c r="A108" s="201"/>
      <c r="B108" s="202" t="s">
        <v>345</v>
      </c>
      <c r="C108" s="27"/>
      <c r="D108" s="27"/>
      <c r="E108" s="27"/>
      <c r="F108" s="27"/>
      <c r="G108" s="27"/>
      <c r="H108" s="27">
        <v>8316</v>
      </c>
      <c r="I108" s="27"/>
      <c r="J108" s="27"/>
      <c r="K108" s="61">
        <f>C108+H108</f>
        <v>8316</v>
      </c>
      <c r="L108" s="195"/>
      <c r="M108" s="24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1:13" s="18" customFormat="1" ht="25.5" hidden="1">
      <c r="A109" s="65">
        <v>210000</v>
      </c>
      <c r="B109" s="54" t="s">
        <v>298</v>
      </c>
      <c r="C109" s="42">
        <f>D109+E109+F109+G109</f>
        <v>0</v>
      </c>
      <c r="D109" s="42"/>
      <c r="E109" s="42"/>
      <c r="F109" s="42"/>
      <c r="G109" s="42"/>
      <c r="H109" s="42"/>
      <c r="I109" s="42">
        <f>H109</f>
        <v>0</v>
      </c>
      <c r="J109" s="42"/>
      <c r="K109" s="59">
        <f>C109+H109</f>
        <v>0</v>
      </c>
      <c r="L109" s="196"/>
      <c r="M109" s="24">
        <f t="shared" si="6"/>
        <v>0</v>
      </c>
    </row>
    <row r="110" spans="1:13" s="18" customFormat="1" ht="12.75" hidden="1">
      <c r="A110" s="58" t="s">
        <v>184</v>
      </c>
      <c r="B110" s="68" t="s">
        <v>185</v>
      </c>
      <c r="C110" s="132">
        <f>D110+E110+F110</f>
        <v>0</v>
      </c>
      <c r="D110" s="42"/>
      <c r="E110" s="42"/>
      <c r="F110" s="42"/>
      <c r="G110" s="42"/>
      <c r="H110" s="42"/>
      <c r="I110" s="42"/>
      <c r="J110" s="42"/>
      <c r="K110" s="59">
        <f t="shared" si="8"/>
        <v>0</v>
      </c>
      <c r="L110" s="194"/>
      <c r="M110" s="24">
        <f t="shared" si="6"/>
        <v>0</v>
      </c>
    </row>
    <row r="111" spans="1:13" s="18" customFormat="1" ht="12.75" hidden="1">
      <c r="A111" s="58" t="s">
        <v>559</v>
      </c>
      <c r="B111" s="51" t="s">
        <v>560</v>
      </c>
      <c r="C111" s="42">
        <f>D111+E111+F111</f>
        <v>0</v>
      </c>
      <c r="D111" s="42"/>
      <c r="E111" s="42"/>
      <c r="F111" s="42">
        <f>212-212</f>
        <v>0</v>
      </c>
      <c r="G111" s="42"/>
      <c r="H111" s="42"/>
      <c r="I111" s="42"/>
      <c r="J111" s="42"/>
      <c r="K111" s="59">
        <f t="shared" si="8"/>
        <v>0</v>
      </c>
      <c r="L111" s="194"/>
      <c r="M111" s="24">
        <f t="shared" si="6"/>
        <v>0</v>
      </c>
    </row>
    <row r="112" spans="1:13" s="18" customFormat="1" ht="12.75" hidden="1">
      <c r="A112" s="65">
        <v>230000</v>
      </c>
      <c r="B112" s="23" t="s">
        <v>61</v>
      </c>
      <c r="C112" s="42">
        <f>D112+E112+F112</f>
        <v>0</v>
      </c>
      <c r="D112" s="42"/>
      <c r="E112" s="42"/>
      <c r="F112" s="42"/>
      <c r="G112" s="42"/>
      <c r="H112" s="42"/>
      <c r="I112" s="42"/>
      <c r="J112" s="42"/>
      <c r="K112" s="59">
        <f t="shared" si="8"/>
        <v>0</v>
      </c>
      <c r="L112" s="194"/>
      <c r="M112" s="24">
        <f t="shared" si="6"/>
        <v>0</v>
      </c>
    </row>
    <row r="113" spans="1:13" s="18" customFormat="1" ht="13.5" customHeight="1">
      <c r="A113" s="58">
        <v>240000</v>
      </c>
      <c r="B113" s="23" t="s">
        <v>62</v>
      </c>
      <c r="C113" s="42">
        <f aca="true" t="shared" si="12" ref="C113:H113">C114</f>
        <v>0</v>
      </c>
      <c r="D113" s="132">
        <f t="shared" si="12"/>
        <v>0</v>
      </c>
      <c r="E113" s="132">
        <f t="shared" si="12"/>
        <v>0</v>
      </c>
      <c r="F113" s="132">
        <f t="shared" si="12"/>
        <v>0</v>
      </c>
      <c r="G113" s="132">
        <f t="shared" si="12"/>
        <v>0</v>
      </c>
      <c r="H113" s="42">
        <f t="shared" si="12"/>
        <v>62560</v>
      </c>
      <c r="I113" s="42"/>
      <c r="J113" s="42"/>
      <c r="K113" s="59">
        <f t="shared" si="8"/>
        <v>62560</v>
      </c>
      <c r="L113" s="194"/>
      <c r="M113" s="24">
        <f t="shared" si="6"/>
        <v>0</v>
      </c>
    </row>
    <row r="114" spans="1:13" ht="70.5" customHeight="1">
      <c r="A114" s="60" t="s">
        <v>187</v>
      </c>
      <c r="B114" s="21" t="s">
        <v>63</v>
      </c>
      <c r="C114" s="141">
        <f>D114+E114+F114</f>
        <v>0</v>
      </c>
      <c r="D114" s="141"/>
      <c r="E114" s="141"/>
      <c r="F114" s="141"/>
      <c r="G114" s="27"/>
      <c r="H114" s="27">
        <v>62560</v>
      </c>
      <c r="I114" s="27"/>
      <c r="J114" s="27"/>
      <c r="K114" s="61">
        <f t="shared" si="8"/>
        <v>62560</v>
      </c>
      <c r="L114" s="193"/>
      <c r="M114" s="24">
        <f t="shared" si="6"/>
        <v>0</v>
      </c>
    </row>
    <row r="115" spans="1:13" s="18" customFormat="1" ht="12.75">
      <c r="A115" s="65">
        <v>250000</v>
      </c>
      <c r="B115" s="68" t="s">
        <v>64</v>
      </c>
      <c r="C115" s="63">
        <f>C116+C117+C120+C119+C118</f>
        <v>188658.6</v>
      </c>
      <c r="D115" s="63">
        <f aca="true" t="shared" si="13" ref="D115:K115">D116+D117+D120+D119+D118</f>
        <v>0</v>
      </c>
      <c r="E115" s="63">
        <f t="shared" si="13"/>
        <v>0</v>
      </c>
      <c r="F115" s="63">
        <f t="shared" si="13"/>
        <v>188658.6</v>
      </c>
      <c r="G115" s="63">
        <f t="shared" si="13"/>
        <v>0</v>
      </c>
      <c r="H115" s="63">
        <f t="shared" si="13"/>
        <v>0</v>
      </c>
      <c r="I115" s="63">
        <f t="shared" si="13"/>
        <v>0</v>
      </c>
      <c r="J115" s="63">
        <f t="shared" si="13"/>
        <v>0</v>
      </c>
      <c r="K115" s="64">
        <f t="shared" si="13"/>
        <v>188658.6</v>
      </c>
      <c r="L115" s="194"/>
      <c r="M115" s="24"/>
    </row>
    <row r="116" spans="1:13" ht="12.75">
      <c r="A116" s="66">
        <v>250102</v>
      </c>
      <c r="B116" s="17" t="s">
        <v>65</v>
      </c>
      <c r="C116" s="27">
        <v>10000</v>
      </c>
      <c r="D116" s="27"/>
      <c r="E116" s="27"/>
      <c r="F116" s="27">
        <v>10000</v>
      </c>
      <c r="G116" s="27"/>
      <c r="H116" s="27"/>
      <c r="I116" s="27"/>
      <c r="J116" s="27"/>
      <c r="K116" s="61">
        <f t="shared" si="8"/>
        <v>10000</v>
      </c>
      <c r="L116" s="193"/>
      <c r="M116" s="24">
        <f t="shared" si="6"/>
        <v>-10000</v>
      </c>
    </row>
    <row r="117" spans="1:13" ht="12.75" hidden="1">
      <c r="A117" s="66">
        <v>250203</v>
      </c>
      <c r="B117" s="17" t="s">
        <v>299</v>
      </c>
      <c r="C117" s="27">
        <f>D117+E117+F117</f>
        <v>0</v>
      </c>
      <c r="D117" s="27"/>
      <c r="E117" s="27"/>
      <c r="F117" s="27"/>
      <c r="G117" s="27"/>
      <c r="H117" s="27"/>
      <c r="I117" s="27"/>
      <c r="J117" s="27"/>
      <c r="K117" s="61">
        <f t="shared" si="8"/>
        <v>0</v>
      </c>
      <c r="L117" s="193"/>
      <c r="M117" s="24">
        <f t="shared" si="6"/>
        <v>0</v>
      </c>
    </row>
    <row r="118" spans="1:13" ht="12.75" hidden="1">
      <c r="A118" s="66" t="s">
        <v>300</v>
      </c>
      <c r="B118" s="17" t="s">
        <v>301</v>
      </c>
      <c r="C118" s="27">
        <f>D118+E118+F118</f>
        <v>0</v>
      </c>
      <c r="D118" s="27"/>
      <c r="E118" s="27"/>
      <c r="F118" s="27"/>
      <c r="G118" s="27"/>
      <c r="H118" s="27"/>
      <c r="I118" s="27"/>
      <c r="J118" s="27"/>
      <c r="K118" s="61">
        <f t="shared" si="8"/>
        <v>0</v>
      </c>
      <c r="L118" s="193"/>
      <c r="M118" s="24">
        <f t="shared" si="6"/>
        <v>0</v>
      </c>
    </row>
    <row r="119" spans="1:13" ht="12.75" customHeight="1">
      <c r="A119" s="66">
        <v>250306</v>
      </c>
      <c r="B119" s="17" t="s">
        <v>73</v>
      </c>
      <c r="C119" s="27">
        <f>161148+17000+130.6</f>
        <v>178278.6</v>
      </c>
      <c r="D119" s="27"/>
      <c r="E119" s="27"/>
      <c r="F119" s="27">
        <f>161148+17000+130.6</f>
        <v>178278.6</v>
      </c>
      <c r="G119" s="27"/>
      <c r="H119" s="27"/>
      <c r="I119" s="27"/>
      <c r="J119" s="27"/>
      <c r="K119" s="61">
        <f t="shared" si="8"/>
        <v>178278.6</v>
      </c>
      <c r="L119" s="193"/>
      <c r="M119" s="24">
        <f t="shared" si="6"/>
        <v>-178278.6</v>
      </c>
    </row>
    <row r="120" spans="1:16" ht="12.75">
      <c r="A120" s="66">
        <v>250404</v>
      </c>
      <c r="B120" s="17" t="s">
        <v>67</v>
      </c>
      <c r="C120" s="27">
        <f>D120+E120+F120</f>
        <v>380</v>
      </c>
      <c r="D120" s="27"/>
      <c r="E120" s="27"/>
      <c r="F120" s="27">
        <v>380</v>
      </c>
      <c r="G120" s="27"/>
      <c r="H120" s="27"/>
      <c r="I120" s="27"/>
      <c r="J120" s="27"/>
      <c r="K120" s="61">
        <f>C120+H120</f>
        <v>380</v>
      </c>
      <c r="L120" s="193"/>
      <c r="M120" s="24">
        <f t="shared" si="6"/>
        <v>-380</v>
      </c>
      <c r="P120" s="29"/>
    </row>
    <row r="121" spans="1:14" s="18" customFormat="1" ht="18" customHeight="1">
      <c r="A121" s="65"/>
      <c r="B121" s="23" t="s">
        <v>68</v>
      </c>
      <c r="C121" s="42">
        <f>C115+C114+C112+C110+C109+C103+C102+C100+C95+C81+C78+C74+C69+C64+C30+C24+C17+C15+C13+C101+C111+C106+C94</f>
        <v>1764995.0999999999</v>
      </c>
      <c r="D121" s="42">
        <f>D115+D114+D112+D110+D109+D103+D102+D100+D95+D81+D78+D74+D69+D64+D30+D24+D17+D15+D13+D101+D111+D106</f>
        <v>540817.9</v>
      </c>
      <c r="E121" s="42">
        <f>E115+E114+E112+E110+E109+E103+E102+E100+E95+E81+E78+E74+E69+E64+E30+E24+E17+E15+E13+E101+E111+E106</f>
        <v>132820.7</v>
      </c>
      <c r="F121" s="42">
        <f>F115+F114+F112+F110+F109+F103+F102+F100+F95+F81+F78+F74+F69+F64+F30+F24+F17+F15+F13+F101+F111+F106+F94</f>
        <v>1091356.5</v>
      </c>
      <c r="G121" s="42">
        <f>G115+G114+G112+G110+G109+G103+G102+G100+G95+G81+G78+G74+G69+G64+G30+G24+G17+G15+G13+G101+G111+G106</f>
        <v>0</v>
      </c>
      <c r="H121" s="42">
        <f>H115+H114+H112+H110+H109+H103+H102+H100+H95+H81+H78+H74+H69+H64+H30+H24+H17+H15+H13+H101+H111+H106+H99</f>
        <v>361778.89999999997</v>
      </c>
      <c r="I121" s="42">
        <f>I115+I114+I112+I110+I109+I103+I102+I100+I95+I81+I78+I74+I69+I64+I30+I24+I17+I15+I13+I101+I111+I106+I99</f>
        <v>180778.6</v>
      </c>
      <c r="J121" s="42">
        <f>J115+J114+J112+J110+J109+J103+J102+J100+J95+J81+J78+J74+J69+J64+J30+J24+J17+J15+J13+J101+J111+J106</f>
        <v>2845.3</v>
      </c>
      <c r="K121" s="59">
        <f>K115+K114+K112+K110+K109+K103+K102+K100+K95+K81+K78+K74+K69+K64+K30+K24+K17+K15+K13+K101+K111+K106+K99+K94</f>
        <v>2126774</v>
      </c>
      <c r="L121" s="196"/>
      <c r="M121" s="24">
        <f t="shared" si="6"/>
        <v>-1764995.0999999999</v>
      </c>
      <c r="N121" s="198"/>
    </row>
    <row r="122" spans="1:13" s="18" customFormat="1" ht="27" customHeight="1">
      <c r="A122" s="66" t="s">
        <v>137</v>
      </c>
      <c r="B122" s="43" t="s">
        <v>138</v>
      </c>
      <c r="C122" s="27">
        <v>51591.5</v>
      </c>
      <c r="D122" s="42"/>
      <c r="E122" s="42"/>
      <c r="F122" s="27">
        <v>51591.5</v>
      </c>
      <c r="G122" s="42"/>
      <c r="H122" s="42"/>
      <c r="I122" s="42"/>
      <c r="J122" s="42"/>
      <c r="K122" s="61">
        <f aca="true" t="shared" si="14" ref="K122:K157">C122+H122</f>
        <v>51591.5</v>
      </c>
      <c r="L122" s="196"/>
      <c r="M122" s="24">
        <f t="shared" si="6"/>
        <v>-51591.5</v>
      </c>
    </row>
    <row r="123" spans="1:13" s="18" customFormat="1" ht="18.75" customHeight="1" hidden="1">
      <c r="A123" s="66" t="s">
        <v>306</v>
      </c>
      <c r="B123" s="43" t="s">
        <v>307</v>
      </c>
      <c r="C123" s="27">
        <f>D123+E123+F123</f>
        <v>0</v>
      </c>
      <c r="D123" s="42"/>
      <c r="E123" s="42"/>
      <c r="F123" s="27"/>
      <c r="G123" s="42"/>
      <c r="H123" s="42"/>
      <c r="I123" s="42"/>
      <c r="J123" s="42"/>
      <c r="K123" s="61">
        <f t="shared" si="14"/>
        <v>0</v>
      </c>
      <c r="L123" s="196"/>
      <c r="M123" s="24">
        <f t="shared" si="6"/>
        <v>0</v>
      </c>
    </row>
    <row r="124" spans="1:13" s="18" customFormat="1" ht="18" customHeight="1" hidden="1">
      <c r="A124" s="66" t="s">
        <v>308</v>
      </c>
      <c r="B124" s="43" t="s">
        <v>524</v>
      </c>
      <c r="C124" s="27">
        <f>D124+E124+F124</f>
        <v>0</v>
      </c>
      <c r="D124" s="42"/>
      <c r="E124" s="42"/>
      <c r="F124" s="27"/>
      <c r="G124" s="42"/>
      <c r="H124" s="42"/>
      <c r="I124" s="42"/>
      <c r="J124" s="42"/>
      <c r="K124" s="61">
        <f t="shared" si="14"/>
        <v>0</v>
      </c>
      <c r="L124" s="196"/>
      <c r="M124" s="24">
        <f t="shared" si="6"/>
        <v>0</v>
      </c>
    </row>
    <row r="125" spans="1:13" s="18" customFormat="1" ht="15" customHeight="1" hidden="1">
      <c r="A125" s="66" t="s">
        <v>31</v>
      </c>
      <c r="B125" s="117" t="s">
        <v>525</v>
      </c>
      <c r="C125" s="27">
        <f>D125+E125+F125</f>
        <v>0</v>
      </c>
      <c r="D125" s="42"/>
      <c r="E125" s="42"/>
      <c r="F125" s="27"/>
      <c r="G125" s="42"/>
      <c r="H125" s="42"/>
      <c r="I125" s="42"/>
      <c r="J125" s="42"/>
      <c r="K125" s="61">
        <f t="shared" si="14"/>
        <v>0</v>
      </c>
      <c r="L125" s="196"/>
      <c r="M125" s="24">
        <f t="shared" si="6"/>
        <v>0</v>
      </c>
    </row>
    <row r="126" spans="1:13" ht="17.25" customHeight="1" hidden="1">
      <c r="A126" s="66">
        <v>250301</v>
      </c>
      <c r="B126" s="49" t="s">
        <v>310</v>
      </c>
      <c r="C126" s="27">
        <f>D126+E126+F126</f>
        <v>0</v>
      </c>
      <c r="D126" s="27"/>
      <c r="E126" s="27"/>
      <c r="F126" s="27"/>
      <c r="G126" s="27"/>
      <c r="H126" s="27"/>
      <c r="I126" s="27"/>
      <c r="J126" s="27"/>
      <c r="K126" s="61">
        <f t="shared" si="14"/>
        <v>0</v>
      </c>
      <c r="L126" s="193"/>
      <c r="M126" s="24">
        <f t="shared" si="6"/>
        <v>0</v>
      </c>
    </row>
    <row r="127" spans="1:13" ht="53.25" customHeight="1">
      <c r="A127" s="66" t="s">
        <v>398</v>
      </c>
      <c r="B127" s="70" t="s">
        <v>391</v>
      </c>
      <c r="C127" s="27">
        <f>D127+E127+F127</f>
        <v>15189.6</v>
      </c>
      <c r="D127" s="42"/>
      <c r="E127" s="42"/>
      <c r="F127" s="27">
        <v>15189.6</v>
      </c>
      <c r="G127" s="42"/>
      <c r="H127" s="42"/>
      <c r="I127" s="42"/>
      <c r="J127" s="42"/>
      <c r="K127" s="61">
        <f t="shared" si="14"/>
        <v>15189.6</v>
      </c>
      <c r="L127" s="193"/>
      <c r="M127" s="24">
        <f t="shared" si="6"/>
        <v>-15189.6</v>
      </c>
    </row>
    <row r="128" spans="1:13" ht="58.5" customHeight="1">
      <c r="A128" s="66" t="s">
        <v>206</v>
      </c>
      <c r="B128" s="70" t="s">
        <v>201</v>
      </c>
      <c r="C128" s="27">
        <v>1038820.7</v>
      </c>
      <c r="D128" s="42"/>
      <c r="E128" s="42"/>
      <c r="F128" s="27">
        <v>1038820.7</v>
      </c>
      <c r="G128" s="42"/>
      <c r="H128" s="42"/>
      <c r="I128" s="42"/>
      <c r="J128" s="42"/>
      <c r="K128" s="61">
        <f t="shared" si="14"/>
        <v>1038820.7</v>
      </c>
      <c r="L128" s="193"/>
      <c r="M128" s="24">
        <f t="shared" si="6"/>
        <v>-1038820.7</v>
      </c>
    </row>
    <row r="129" spans="1:13" ht="66" customHeight="1">
      <c r="A129" s="66" t="s">
        <v>311</v>
      </c>
      <c r="B129" s="156" t="s">
        <v>352</v>
      </c>
      <c r="C129" s="88">
        <v>543023.6</v>
      </c>
      <c r="D129" s="185"/>
      <c r="E129" s="185"/>
      <c r="F129" s="88">
        <v>543023.6</v>
      </c>
      <c r="G129" s="42"/>
      <c r="H129" s="185"/>
      <c r="I129" s="185"/>
      <c r="J129" s="185"/>
      <c r="K129" s="186">
        <f t="shared" si="14"/>
        <v>543023.6</v>
      </c>
      <c r="L129" s="193"/>
      <c r="M129" s="24">
        <f t="shared" si="6"/>
        <v>-543023.6</v>
      </c>
    </row>
    <row r="130" spans="1:13" ht="119.25" customHeight="1">
      <c r="A130" s="123" t="s">
        <v>312</v>
      </c>
      <c r="B130" s="183" t="s">
        <v>110</v>
      </c>
      <c r="C130" s="118">
        <v>100074.8</v>
      </c>
      <c r="D130" s="42"/>
      <c r="E130" s="42"/>
      <c r="F130" s="118">
        <v>100074.8</v>
      </c>
      <c r="G130" s="42"/>
      <c r="H130" s="42"/>
      <c r="I130" s="42"/>
      <c r="J130" s="42"/>
      <c r="K130" s="61">
        <f t="shared" si="14"/>
        <v>100074.8</v>
      </c>
      <c r="L130" s="193"/>
      <c r="M130" s="24">
        <f t="shared" si="6"/>
        <v>-100074.8</v>
      </c>
    </row>
    <row r="131" spans="1:13" s="18" customFormat="1" ht="69" customHeight="1">
      <c r="A131" s="120" t="s">
        <v>313</v>
      </c>
      <c r="B131" s="67" t="s">
        <v>207</v>
      </c>
      <c r="C131" s="119">
        <v>34085.9</v>
      </c>
      <c r="D131" s="119"/>
      <c r="E131" s="119"/>
      <c r="F131" s="119">
        <v>34085.9</v>
      </c>
      <c r="G131" s="119"/>
      <c r="H131" s="119"/>
      <c r="I131" s="119"/>
      <c r="J131" s="119"/>
      <c r="K131" s="122">
        <f t="shared" si="14"/>
        <v>34085.9</v>
      </c>
      <c r="L131" s="196"/>
      <c r="M131" s="24">
        <f t="shared" si="6"/>
        <v>-34085.9</v>
      </c>
    </row>
    <row r="132" spans="1:13" s="18" customFormat="1" ht="42" customHeight="1">
      <c r="A132" s="66" t="s">
        <v>372</v>
      </c>
      <c r="B132" s="17" t="s">
        <v>373</v>
      </c>
      <c r="C132" s="119">
        <v>765</v>
      </c>
      <c r="D132" s="27"/>
      <c r="E132" s="27"/>
      <c r="F132" s="27">
        <v>765</v>
      </c>
      <c r="G132" s="27"/>
      <c r="H132" s="27"/>
      <c r="I132" s="27"/>
      <c r="J132" s="27"/>
      <c r="K132" s="122">
        <f t="shared" si="14"/>
        <v>765</v>
      </c>
      <c r="L132" s="196"/>
      <c r="M132" s="24">
        <f t="shared" si="6"/>
        <v>-765</v>
      </c>
    </row>
    <row r="133" spans="1:13" s="18" customFormat="1" ht="0.75" customHeight="1">
      <c r="A133" s="66" t="s">
        <v>34</v>
      </c>
      <c r="B133" s="46" t="s">
        <v>219</v>
      </c>
      <c r="C133" s="119">
        <f>D133+E133+F133</f>
        <v>0</v>
      </c>
      <c r="D133" s="27"/>
      <c r="E133" s="27"/>
      <c r="F133" s="27"/>
      <c r="G133" s="27"/>
      <c r="H133" s="27"/>
      <c r="I133" s="27"/>
      <c r="J133" s="27"/>
      <c r="K133" s="122">
        <f t="shared" si="14"/>
        <v>0</v>
      </c>
      <c r="L133" s="194"/>
      <c r="M133" s="24">
        <f t="shared" si="6"/>
        <v>0</v>
      </c>
    </row>
    <row r="134" spans="1:13" s="18" customFormat="1" ht="89.25">
      <c r="A134" s="120" t="s">
        <v>141</v>
      </c>
      <c r="B134" s="184" t="s">
        <v>99</v>
      </c>
      <c r="C134" s="119"/>
      <c r="D134" s="27"/>
      <c r="E134" s="27"/>
      <c r="F134" s="27"/>
      <c r="G134" s="27"/>
      <c r="H134" s="44">
        <v>58776.6</v>
      </c>
      <c r="I134" s="44">
        <v>58776.6</v>
      </c>
      <c r="J134" s="42"/>
      <c r="K134" s="122">
        <f>C134+H134</f>
        <v>58776.6</v>
      </c>
      <c r="L134" s="194"/>
      <c r="M134" s="24">
        <f t="shared" si="6"/>
        <v>0</v>
      </c>
    </row>
    <row r="135" spans="1:13" s="18" customFormat="1" ht="38.25" hidden="1">
      <c r="A135" s="120" t="s">
        <v>142</v>
      </c>
      <c r="B135" s="164" t="s">
        <v>93</v>
      </c>
      <c r="C135" s="119">
        <f>D135+E135+F135</f>
        <v>0</v>
      </c>
      <c r="D135" s="27"/>
      <c r="E135" s="27"/>
      <c r="F135" s="27"/>
      <c r="G135" s="27"/>
      <c r="H135" s="44"/>
      <c r="I135" s="44"/>
      <c r="J135" s="27"/>
      <c r="K135" s="122">
        <f>C135+H135</f>
        <v>0</v>
      </c>
      <c r="L135" s="194"/>
      <c r="M135" s="24">
        <f t="shared" si="6"/>
        <v>0</v>
      </c>
    </row>
    <row r="136" spans="1:13" s="18" customFormat="1" ht="102" hidden="1">
      <c r="A136" s="66" t="s">
        <v>143</v>
      </c>
      <c r="B136" s="164" t="s">
        <v>94</v>
      </c>
      <c r="C136" s="119">
        <f>D136+E136+F136</f>
        <v>0</v>
      </c>
      <c r="D136" s="27"/>
      <c r="E136" s="27"/>
      <c r="F136" s="27"/>
      <c r="G136" s="27"/>
      <c r="H136" s="27"/>
      <c r="I136" s="27"/>
      <c r="J136" s="27"/>
      <c r="K136" s="122">
        <f>C136+H136</f>
        <v>0</v>
      </c>
      <c r="L136" s="194"/>
      <c r="M136" s="24">
        <f t="shared" si="6"/>
        <v>0</v>
      </c>
    </row>
    <row r="137" spans="1:13" s="18" customFormat="1" ht="76.5">
      <c r="A137" s="66" t="s">
        <v>32</v>
      </c>
      <c r="B137" s="46" t="s">
        <v>196</v>
      </c>
      <c r="C137" s="119">
        <f>D137+E137+F137</f>
        <v>41782.9</v>
      </c>
      <c r="D137" s="27"/>
      <c r="E137" s="27"/>
      <c r="F137" s="27">
        <v>41782.9</v>
      </c>
      <c r="G137" s="27"/>
      <c r="H137" s="27"/>
      <c r="I137" s="27"/>
      <c r="J137" s="27"/>
      <c r="K137" s="122">
        <f t="shared" si="14"/>
        <v>41782.9</v>
      </c>
      <c r="L137" s="194"/>
      <c r="M137" s="24">
        <f t="shared" si="6"/>
        <v>-41782.9</v>
      </c>
    </row>
    <row r="138" spans="1:13" s="18" customFormat="1" ht="38.25">
      <c r="A138" s="379" t="s">
        <v>309</v>
      </c>
      <c r="B138" s="67" t="s">
        <v>417</v>
      </c>
      <c r="C138" s="119">
        <f>D138+E138+F138+G138</f>
        <v>153</v>
      </c>
      <c r="D138" s="27"/>
      <c r="E138" s="27"/>
      <c r="F138" s="27">
        <f>SUM(F139:F149)</f>
        <v>153</v>
      </c>
      <c r="G138" s="27">
        <f>SUM(G139:G146)</f>
        <v>0</v>
      </c>
      <c r="H138" s="27">
        <f>SUM(H139:H148)</f>
        <v>1548</v>
      </c>
      <c r="I138" s="27"/>
      <c r="J138" s="27"/>
      <c r="K138" s="122">
        <f>C138+H138</f>
        <v>1701</v>
      </c>
      <c r="L138" s="196"/>
      <c r="M138" s="24">
        <f t="shared" si="6"/>
        <v>-153</v>
      </c>
    </row>
    <row r="139" spans="1:13" s="18" customFormat="1" ht="12.75">
      <c r="A139" s="380"/>
      <c r="B139" s="67" t="s">
        <v>111</v>
      </c>
      <c r="C139" s="119">
        <f>D139+E139+F139+G139</f>
        <v>153</v>
      </c>
      <c r="D139" s="27"/>
      <c r="E139" s="27"/>
      <c r="F139" s="27">
        <v>153</v>
      </c>
      <c r="G139" s="27"/>
      <c r="H139" s="27"/>
      <c r="I139" s="27"/>
      <c r="J139" s="27"/>
      <c r="K139" s="122">
        <f t="shared" si="14"/>
        <v>153</v>
      </c>
      <c r="L139" s="194"/>
      <c r="M139" s="24">
        <f t="shared" si="6"/>
        <v>-153</v>
      </c>
    </row>
    <row r="140" spans="1:13" s="18" customFormat="1" ht="12.75" hidden="1">
      <c r="A140" s="380"/>
      <c r="B140" s="67" t="s">
        <v>427</v>
      </c>
      <c r="C140" s="119">
        <f>D140+E140+F140+G140</f>
        <v>0</v>
      </c>
      <c r="D140" s="27"/>
      <c r="E140" s="27"/>
      <c r="F140" s="22"/>
      <c r="G140" s="27"/>
      <c r="H140" s="27"/>
      <c r="I140" s="27"/>
      <c r="J140" s="27"/>
      <c r="K140" s="122">
        <f t="shared" si="14"/>
        <v>0</v>
      </c>
      <c r="L140" s="194"/>
      <c r="M140" s="24">
        <f t="shared" si="6"/>
        <v>0</v>
      </c>
    </row>
    <row r="141" spans="1:13" s="18" customFormat="1" ht="12.75" hidden="1">
      <c r="A141" s="380"/>
      <c r="B141" s="67" t="s">
        <v>418</v>
      </c>
      <c r="C141" s="119">
        <f>D141+E141+F141+G141</f>
        <v>0</v>
      </c>
      <c r="D141" s="27"/>
      <c r="E141" s="27"/>
      <c r="F141" s="22"/>
      <c r="G141" s="27"/>
      <c r="H141" s="27"/>
      <c r="I141" s="27"/>
      <c r="J141" s="27"/>
      <c r="K141" s="122">
        <f t="shared" si="14"/>
        <v>0</v>
      </c>
      <c r="L141" s="194"/>
      <c r="M141" s="24">
        <f t="shared" si="6"/>
        <v>0</v>
      </c>
    </row>
    <row r="142" spans="1:13" s="18" customFormat="1" ht="12.75" hidden="1">
      <c r="A142" s="380"/>
      <c r="B142" s="67" t="s">
        <v>419</v>
      </c>
      <c r="C142" s="119">
        <f>D142+E142+F142</f>
        <v>0</v>
      </c>
      <c r="D142" s="27"/>
      <c r="E142" s="27"/>
      <c r="F142" s="22"/>
      <c r="G142" s="27"/>
      <c r="H142" s="27"/>
      <c r="I142" s="27"/>
      <c r="J142" s="27"/>
      <c r="K142" s="122">
        <f t="shared" si="14"/>
        <v>0</v>
      </c>
      <c r="L142" s="194"/>
      <c r="M142" s="24">
        <f t="shared" si="6"/>
        <v>0</v>
      </c>
    </row>
    <row r="143" spans="1:13" s="18" customFormat="1" ht="38.25" hidden="1">
      <c r="A143" s="380"/>
      <c r="B143" s="67" t="s">
        <v>411</v>
      </c>
      <c r="C143" s="119">
        <f>D143+E143+F143</f>
        <v>0</v>
      </c>
      <c r="D143" s="27"/>
      <c r="E143" s="27"/>
      <c r="F143" s="27"/>
      <c r="G143" s="27"/>
      <c r="H143" s="27"/>
      <c r="I143" s="27"/>
      <c r="J143" s="27"/>
      <c r="K143" s="122">
        <f t="shared" si="14"/>
        <v>0</v>
      </c>
      <c r="L143" s="194"/>
      <c r="M143" s="24">
        <f t="shared" si="6"/>
        <v>0</v>
      </c>
    </row>
    <row r="144" spans="1:13" s="18" customFormat="1" ht="12.75" hidden="1">
      <c r="A144" s="380"/>
      <c r="B144" s="67" t="s">
        <v>144</v>
      </c>
      <c r="C144" s="119">
        <f>D144+E144+F144</f>
        <v>0</v>
      </c>
      <c r="D144" s="27"/>
      <c r="E144" s="27"/>
      <c r="F144" s="27"/>
      <c r="G144" s="27"/>
      <c r="H144" s="27"/>
      <c r="I144" s="27"/>
      <c r="J144" s="27"/>
      <c r="K144" s="122">
        <f t="shared" si="14"/>
        <v>0</v>
      </c>
      <c r="L144" s="194"/>
      <c r="M144" s="24">
        <f aca="true" t="shared" si="15" ref="M144:M156">L144-C144</f>
        <v>0</v>
      </c>
    </row>
    <row r="145" spans="1:13" s="18" customFormat="1" ht="25.5" hidden="1">
      <c r="A145" s="380"/>
      <c r="B145" s="67" t="s">
        <v>145</v>
      </c>
      <c r="C145" s="119">
        <f>D145+E145+F145</f>
        <v>0</v>
      </c>
      <c r="D145" s="27"/>
      <c r="E145" s="27"/>
      <c r="F145" s="27">
        <f>460-460</f>
        <v>0</v>
      </c>
      <c r="G145" s="27"/>
      <c r="H145" s="27"/>
      <c r="I145" s="27"/>
      <c r="J145" s="27"/>
      <c r="K145" s="122">
        <f t="shared" si="14"/>
        <v>0</v>
      </c>
      <c r="L145" s="194"/>
      <c r="M145" s="24">
        <f t="shared" si="15"/>
        <v>0</v>
      </c>
    </row>
    <row r="146" spans="1:13" s="18" customFormat="1" ht="25.5" hidden="1">
      <c r="A146" s="380"/>
      <c r="B146" s="67" t="s">
        <v>319</v>
      </c>
      <c r="C146" s="119">
        <f>D146+E146+F146</f>
        <v>0</v>
      </c>
      <c r="D146" s="27"/>
      <c r="E146" s="27"/>
      <c r="F146" s="27"/>
      <c r="G146" s="27"/>
      <c r="H146" s="27"/>
      <c r="I146" s="27"/>
      <c r="J146" s="27"/>
      <c r="K146" s="122">
        <f t="shared" si="14"/>
        <v>0</v>
      </c>
      <c r="L146" s="194"/>
      <c r="M146" s="24">
        <f t="shared" si="15"/>
        <v>0</v>
      </c>
    </row>
    <row r="147" spans="1:13" s="18" customFormat="1" ht="25.5">
      <c r="A147" s="380"/>
      <c r="B147" s="67" t="s">
        <v>178</v>
      </c>
      <c r="C147" s="119"/>
      <c r="D147" s="27"/>
      <c r="E147" s="27"/>
      <c r="F147" s="27"/>
      <c r="G147" s="27"/>
      <c r="H147" s="27">
        <v>1548</v>
      </c>
      <c r="I147" s="27"/>
      <c r="J147" s="27"/>
      <c r="K147" s="122">
        <f t="shared" si="14"/>
        <v>1548</v>
      </c>
      <c r="L147" s="194"/>
      <c r="M147" s="24"/>
    </row>
    <row r="148" spans="1:16" s="18" customFormat="1" ht="38.25" hidden="1">
      <c r="A148" s="380"/>
      <c r="B148" s="67" t="s">
        <v>148</v>
      </c>
      <c r="C148" s="27"/>
      <c r="D148" s="27"/>
      <c r="E148" s="27"/>
      <c r="F148" s="27"/>
      <c r="G148" s="27"/>
      <c r="H148" s="27"/>
      <c r="I148" s="27"/>
      <c r="J148" s="27"/>
      <c r="K148" s="69">
        <f t="shared" si="14"/>
        <v>0</v>
      </c>
      <c r="L148" s="203"/>
      <c r="M148" s="24"/>
      <c r="N148" s="203"/>
      <c r="O148" s="22"/>
      <c r="P148" s="3"/>
    </row>
    <row r="149" spans="1:13" ht="27" customHeight="1" hidden="1">
      <c r="A149" s="380"/>
      <c r="B149" s="17" t="s">
        <v>134</v>
      </c>
      <c r="C149" s="27">
        <f>D149+E149+F149</f>
        <v>0</v>
      </c>
      <c r="D149" s="27"/>
      <c r="E149" s="27"/>
      <c r="F149" s="27">
        <f>1025-1025</f>
        <v>0</v>
      </c>
      <c r="G149" s="27"/>
      <c r="H149" s="27"/>
      <c r="I149" s="27"/>
      <c r="J149" s="27"/>
      <c r="K149" s="59">
        <f t="shared" si="14"/>
        <v>0</v>
      </c>
      <c r="L149" s="193"/>
      <c r="M149" s="24"/>
    </row>
    <row r="150" spans="1:13" s="18" customFormat="1" ht="0.75" customHeight="1">
      <c r="A150" s="66" t="s">
        <v>212</v>
      </c>
      <c r="B150" s="166" t="s">
        <v>354</v>
      </c>
      <c r="C150" s="119">
        <f aca="true" t="shared" si="16" ref="C150:C158">D150+E150+F150</f>
        <v>0</v>
      </c>
      <c r="D150" s="27"/>
      <c r="E150" s="27"/>
      <c r="F150" s="27"/>
      <c r="G150" s="27"/>
      <c r="H150" s="27"/>
      <c r="I150" s="27"/>
      <c r="J150" s="27"/>
      <c r="K150" s="122">
        <f>C150+H150</f>
        <v>0</v>
      </c>
      <c r="L150" s="194"/>
      <c r="M150" s="24">
        <f t="shared" si="15"/>
        <v>0</v>
      </c>
    </row>
    <row r="151" spans="1:13" s="18" customFormat="1" ht="25.5">
      <c r="A151" s="121" t="s">
        <v>364</v>
      </c>
      <c r="B151" s="162" t="s">
        <v>202</v>
      </c>
      <c r="C151" s="27">
        <f t="shared" si="16"/>
        <v>54700</v>
      </c>
      <c r="D151" s="27"/>
      <c r="E151" s="27"/>
      <c r="F151" s="27">
        <v>54700</v>
      </c>
      <c r="G151" s="27"/>
      <c r="H151" s="27">
        <v>12500</v>
      </c>
      <c r="I151" s="27">
        <v>12500</v>
      </c>
      <c r="J151" s="27"/>
      <c r="K151" s="61">
        <f t="shared" si="14"/>
        <v>67200</v>
      </c>
      <c r="L151" s="194"/>
      <c r="M151" s="24">
        <f t="shared" si="15"/>
        <v>-54700</v>
      </c>
    </row>
    <row r="152" spans="1:13" s="18" customFormat="1" ht="38.25">
      <c r="A152" s="121" t="s">
        <v>363</v>
      </c>
      <c r="B152" s="162" t="s">
        <v>359</v>
      </c>
      <c r="C152" s="27">
        <f t="shared" si="16"/>
        <v>7400</v>
      </c>
      <c r="D152" s="27"/>
      <c r="E152" s="27"/>
      <c r="F152" s="27">
        <v>7400</v>
      </c>
      <c r="G152" s="27"/>
      <c r="H152" s="27">
        <v>14700</v>
      </c>
      <c r="I152" s="27"/>
      <c r="J152" s="27"/>
      <c r="K152" s="61">
        <f>C152+H152</f>
        <v>22100</v>
      </c>
      <c r="L152" s="194"/>
      <c r="M152" s="24">
        <f t="shared" si="15"/>
        <v>-7400</v>
      </c>
    </row>
    <row r="153" spans="1:13" s="18" customFormat="1" ht="83.25" customHeight="1">
      <c r="A153" s="66" t="s">
        <v>151</v>
      </c>
      <c r="B153" s="67" t="s">
        <v>101</v>
      </c>
      <c r="C153" s="27">
        <f t="shared" si="16"/>
        <v>3787.1</v>
      </c>
      <c r="D153" s="27"/>
      <c r="E153" s="27"/>
      <c r="F153" s="27">
        <v>3787.1</v>
      </c>
      <c r="G153" s="27"/>
      <c r="H153" s="27"/>
      <c r="I153" s="27"/>
      <c r="J153" s="27"/>
      <c r="K153" s="61">
        <f>C153+H153</f>
        <v>3787.1</v>
      </c>
      <c r="L153" s="194"/>
      <c r="M153" s="24">
        <f t="shared" si="15"/>
        <v>-3787.1</v>
      </c>
    </row>
    <row r="154" spans="1:13" s="18" customFormat="1" ht="0.75" customHeight="1">
      <c r="A154" s="66" t="s">
        <v>365</v>
      </c>
      <c r="B154" s="162" t="s">
        <v>356</v>
      </c>
      <c r="C154" s="27">
        <f t="shared" si="16"/>
        <v>0</v>
      </c>
      <c r="D154" s="27"/>
      <c r="E154" s="27"/>
      <c r="F154" s="27"/>
      <c r="G154" s="27"/>
      <c r="H154" s="27"/>
      <c r="I154" s="27"/>
      <c r="J154" s="27"/>
      <c r="K154" s="61">
        <f t="shared" si="14"/>
        <v>0</v>
      </c>
      <c r="L154" s="194"/>
      <c r="M154" s="24">
        <f t="shared" si="15"/>
        <v>0</v>
      </c>
    </row>
    <row r="155" spans="1:13" s="18" customFormat="1" ht="12.75">
      <c r="A155" s="66" t="s">
        <v>318</v>
      </c>
      <c r="B155" s="67" t="s">
        <v>252</v>
      </c>
      <c r="C155" s="27">
        <v>10000</v>
      </c>
      <c r="D155" s="27"/>
      <c r="E155" s="27"/>
      <c r="F155" s="27">
        <v>10000</v>
      </c>
      <c r="G155" s="27"/>
      <c r="H155" s="27"/>
      <c r="I155" s="27"/>
      <c r="J155" s="27"/>
      <c r="K155" s="61">
        <f t="shared" si="14"/>
        <v>10000</v>
      </c>
      <c r="L155" s="204"/>
      <c r="M155" s="24">
        <f t="shared" si="15"/>
        <v>-10000</v>
      </c>
    </row>
    <row r="156" spans="1:13" s="18" customFormat="1" ht="55.5" customHeight="1" hidden="1">
      <c r="A156" s="66" t="s">
        <v>33</v>
      </c>
      <c r="B156" s="67" t="s">
        <v>397</v>
      </c>
      <c r="C156" s="27">
        <f t="shared" si="16"/>
        <v>0</v>
      </c>
      <c r="D156" s="27"/>
      <c r="E156" s="27"/>
      <c r="F156" s="27"/>
      <c r="G156" s="27"/>
      <c r="H156" s="27"/>
      <c r="I156" s="27"/>
      <c r="J156" s="27"/>
      <c r="K156" s="61">
        <f t="shared" si="14"/>
        <v>0</v>
      </c>
      <c r="L156" s="194"/>
      <c r="M156" s="24">
        <f t="shared" si="15"/>
        <v>0</v>
      </c>
    </row>
    <row r="157" spans="1:13" s="18" customFormat="1" ht="39" hidden="1" thickBot="1">
      <c r="A157" s="205" t="s">
        <v>153</v>
      </c>
      <c r="B157" s="206" t="s">
        <v>154</v>
      </c>
      <c r="C157" s="207">
        <f t="shared" si="16"/>
        <v>0</v>
      </c>
      <c r="D157" s="207"/>
      <c r="E157" s="207"/>
      <c r="F157" s="207"/>
      <c r="G157" s="207"/>
      <c r="H157" s="207"/>
      <c r="I157" s="207"/>
      <c r="J157" s="207"/>
      <c r="K157" s="208">
        <f t="shared" si="14"/>
        <v>0</v>
      </c>
      <c r="L157" s="194"/>
      <c r="M157" s="24">
        <f>L157-C157</f>
        <v>0</v>
      </c>
    </row>
    <row r="158" spans="1:59" ht="89.25" hidden="1">
      <c r="A158" s="209" t="s">
        <v>155</v>
      </c>
      <c r="B158" s="210" t="s">
        <v>156</v>
      </c>
      <c r="C158" s="211">
        <f t="shared" si="16"/>
        <v>0</v>
      </c>
      <c r="D158" s="211"/>
      <c r="E158" s="211"/>
      <c r="F158" s="211"/>
      <c r="G158" s="211"/>
      <c r="H158" s="211"/>
      <c r="I158" s="211"/>
      <c r="J158" s="211"/>
      <c r="K158" s="212">
        <f>C158+H158</f>
        <v>0</v>
      </c>
      <c r="L158" s="195"/>
      <c r="M158" s="213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1:13" s="18" customFormat="1" ht="13.5" thickBot="1">
      <c r="A159" s="345" t="s">
        <v>74</v>
      </c>
      <c r="B159" s="346"/>
      <c r="C159" s="72">
        <f>C133+C131+C130+C129+C128+C126+C121+C132+C155+C127+C137+C156+C124+C122+C123+C138+C125+C154+C136+C134+C153+C151+C152+C150</f>
        <v>3666369.1999999997</v>
      </c>
      <c r="D159" s="72">
        <f>D133+D131+D130+D129+D128+D126+D121+D132+D155+D127+D137+D156+D124+D122+D123+D138+D125+D154+D136+D134+D153+D151+D152+D150</f>
        <v>540817.9</v>
      </c>
      <c r="E159" s="72">
        <f aca="true" t="shared" si="17" ref="E159:K159">E133+E131+E130+E129+E128+E126+E121+E132+E155+E127+E137+E156+E124+E122+E123+E138+E125+E154+E136+E134+E153+E151+E152+E150</f>
        <v>132820.7</v>
      </c>
      <c r="F159" s="72">
        <f t="shared" si="17"/>
        <v>2992730.6</v>
      </c>
      <c r="G159" s="72">
        <f t="shared" si="17"/>
        <v>0</v>
      </c>
      <c r="H159" s="72">
        <f t="shared" si="17"/>
        <v>449303.49999999994</v>
      </c>
      <c r="I159" s="72">
        <f t="shared" si="17"/>
        <v>252055.2</v>
      </c>
      <c r="J159" s="72">
        <f t="shared" si="17"/>
        <v>2845.3</v>
      </c>
      <c r="K159" s="72">
        <f t="shared" si="17"/>
        <v>4115672.7</v>
      </c>
      <c r="L159" s="196"/>
      <c r="M159" s="214"/>
    </row>
    <row r="160" spans="2:13" ht="12.75">
      <c r="B160" s="50" t="s">
        <v>343</v>
      </c>
      <c r="C160" s="215">
        <f>'№1'!C73</f>
        <v>3666369.2</v>
      </c>
      <c r="D160" s="215"/>
      <c r="E160" s="215"/>
      <c r="F160" s="215"/>
      <c r="G160" s="215"/>
      <c r="H160" s="215">
        <f>'№1'!D73</f>
        <v>449303.5</v>
      </c>
      <c r="I160" s="105">
        <f>'№1'!E73</f>
        <v>252055.2</v>
      </c>
      <c r="J160" s="215"/>
      <c r="K160" s="215">
        <f>'№1'!F73</f>
        <v>4115672.7</v>
      </c>
      <c r="L160" s="216"/>
      <c r="M160" s="217"/>
    </row>
    <row r="161" spans="2:13" ht="12.75" hidden="1">
      <c r="B161" s="50"/>
      <c r="C161" s="218"/>
      <c r="D161" s="218"/>
      <c r="E161" s="218"/>
      <c r="F161" s="218"/>
      <c r="G161" s="218"/>
      <c r="H161" s="218"/>
      <c r="I161" s="232"/>
      <c r="J161" s="218"/>
      <c r="K161" s="218"/>
      <c r="L161" s="71"/>
      <c r="M161" s="71"/>
    </row>
    <row r="162" spans="2:13" ht="12.75">
      <c r="B162" s="50" t="s">
        <v>344</v>
      </c>
      <c r="C162" s="218">
        <f>C160-C159</f>
        <v>0</v>
      </c>
      <c r="D162" s="218"/>
      <c r="E162" s="218"/>
      <c r="F162" s="218"/>
      <c r="G162" s="218"/>
      <c r="H162" s="218">
        <f>H160-H159</f>
        <v>0</v>
      </c>
      <c r="I162" s="218">
        <f>I160-I159</f>
        <v>0</v>
      </c>
      <c r="J162" s="218"/>
      <c r="K162" s="218">
        <f>K160-K159</f>
        <v>0</v>
      </c>
      <c r="L162" s="22"/>
      <c r="M162" s="71"/>
    </row>
    <row r="163" spans="2:13" ht="12.75">
      <c r="B163" s="50"/>
      <c r="C163" s="22"/>
      <c r="D163" s="22"/>
      <c r="E163" s="22"/>
      <c r="F163" s="22"/>
      <c r="G163" s="22"/>
      <c r="H163" s="22"/>
      <c r="I163" s="22"/>
      <c r="J163" s="22"/>
      <c r="K163" s="71"/>
      <c r="L163" s="22"/>
      <c r="M163" s="71"/>
    </row>
    <row r="164" spans="2:9" ht="12.75">
      <c r="B164" s="50"/>
      <c r="C164" s="29"/>
      <c r="H164" s="29"/>
      <c r="I164" s="29"/>
    </row>
    <row r="165" spans="2:11" ht="12.75">
      <c r="B165" s="50"/>
      <c r="C165" s="29"/>
      <c r="D165" s="29"/>
      <c r="E165" s="29"/>
      <c r="F165" s="29"/>
      <c r="G165" s="29"/>
      <c r="H165" s="29"/>
      <c r="I165" s="29"/>
      <c r="K165" s="29"/>
    </row>
    <row r="166" spans="2:11" ht="12.75">
      <c r="B166" s="50"/>
      <c r="C166" s="29"/>
      <c r="D166" s="29"/>
      <c r="E166" s="29"/>
      <c r="F166" s="29"/>
      <c r="G166" s="29"/>
      <c r="H166" s="29"/>
      <c r="K166" s="29"/>
    </row>
    <row r="167" spans="2:12" ht="12.75">
      <c r="B167" s="50"/>
      <c r="C167" s="30"/>
      <c r="L167" s="29"/>
    </row>
    <row r="168" spans="2:11" ht="12.75">
      <c r="B168" s="50"/>
      <c r="C168" s="29"/>
      <c r="G168" s="29"/>
      <c r="K168" s="29"/>
    </row>
    <row r="169" spans="2:11" ht="12.75">
      <c r="B169" s="50"/>
      <c r="C169" s="29"/>
      <c r="K169" s="29"/>
    </row>
    <row r="170" spans="2:8" ht="12.75">
      <c r="B170" s="50"/>
      <c r="H170" s="29"/>
    </row>
    <row r="171" spans="2:8" ht="12.75">
      <c r="B171" s="50"/>
      <c r="H171" s="29"/>
    </row>
    <row r="172" ht="12.75">
      <c r="B172" s="50"/>
    </row>
    <row r="173" spans="2:8" ht="12.75">
      <c r="B173" s="50"/>
      <c r="H173" s="29"/>
    </row>
    <row r="174" spans="2:8" ht="12.75">
      <c r="B174" s="50"/>
      <c r="C174" s="29"/>
      <c r="H174" s="29"/>
    </row>
    <row r="175" ht="12.75">
      <c r="B175" s="50"/>
    </row>
    <row r="176" ht="12.75">
      <c r="B176" s="50"/>
    </row>
    <row r="177" ht="12.75">
      <c r="B177" s="50"/>
    </row>
    <row r="178" ht="12.75">
      <c r="B178" s="50"/>
    </row>
    <row r="179" ht="12.75">
      <c r="B179" s="50"/>
    </row>
    <row r="180" ht="12.75">
      <c r="B180" s="50"/>
    </row>
    <row r="181" ht="12.75">
      <c r="B181" s="50"/>
    </row>
    <row r="182" ht="12.75">
      <c r="B182" s="50"/>
    </row>
    <row r="183" ht="12.75">
      <c r="B183" s="50"/>
    </row>
    <row r="184" ht="12.75">
      <c r="B184" s="50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0"/>
    </row>
    <row r="190" ht="12.75">
      <c r="B190" s="50"/>
    </row>
    <row r="191" ht="12.75">
      <c r="B191" s="50"/>
    </row>
    <row r="192" ht="12.75">
      <c r="B192" s="50"/>
    </row>
    <row r="193" ht="12.75">
      <c r="B193" s="50"/>
    </row>
    <row r="194" ht="12.75">
      <c r="B194" s="50"/>
    </row>
    <row r="195" ht="12.75">
      <c r="B195" s="50"/>
    </row>
    <row r="196" ht="12.75">
      <c r="B196" s="50"/>
    </row>
    <row r="197" ht="12.75">
      <c r="B197" s="50"/>
    </row>
    <row r="198" ht="12.75">
      <c r="B198" s="50"/>
    </row>
    <row r="199" ht="12.75">
      <c r="B199" s="50"/>
    </row>
    <row r="200" ht="12.75">
      <c r="B200" s="50"/>
    </row>
    <row r="201" ht="12.75">
      <c r="B201" s="50"/>
    </row>
    <row r="202" ht="12.75">
      <c r="B202" s="50"/>
    </row>
    <row r="203" ht="12.75">
      <c r="B203" s="50"/>
    </row>
    <row r="204" ht="12.75">
      <c r="B204" s="50"/>
    </row>
    <row r="205" ht="12.75">
      <c r="B205" s="50"/>
    </row>
    <row r="206" ht="12.75">
      <c r="B206" s="50"/>
    </row>
    <row r="207" ht="12.75">
      <c r="B207" s="50" t="s">
        <v>417</v>
      </c>
    </row>
    <row r="208" ht="12.75">
      <c r="B208" s="50"/>
    </row>
    <row r="209" ht="12.75">
      <c r="B209" s="50"/>
    </row>
    <row r="210" ht="12.75">
      <c r="B210" s="50"/>
    </row>
    <row r="211" ht="12.75">
      <c r="B211" s="50"/>
    </row>
    <row r="212" ht="12.75">
      <c r="B212" s="50"/>
    </row>
    <row r="213" ht="12.75">
      <c r="B213" s="50"/>
    </row>
    <row r="214" ht="12.75">
      <c r="B214" s="50"/>
    </row>
    <row r="215" ht="12.75">
      <c r="B215" s="50"/>
    </row>
    <row r="216" ht="12.75">
      <c r="B216" s="50"/>
    </row>
    <row r="217" ht="12.75">
      <c r="B217" s="50"/>
    </row>
    <row r="218" ht="12.75">
      <c r="B218" s="50"/>
    </row>
    <row r="219" ht="12.75">
      <c r="B219" s="50"/>
    </row>
    <row r="220" ht="12.75">
      <c r="B220" s="50"/>
    </row>
    <row r="221" ht="12.75">
      <c r="B221" s="50"/>
    </row>
    <row r="222" ht="12.75">
      <c r="B222" s="50"/>
    </row>
    <row r="223" ht="12.75">
      <c r="B223" s="50"/>
    </row>
    <row r="224" ht="12.75">
      <c r="B224" s="50"/>
    </row>
    <row r="225" ht="12.75">
      <c r="B225" s="50"/>
    </row>
    <row r="226" ht="12.75">
      <c r="B226" s="50"/>
    </row>
    <row r="227" ht="12.75">
      <c r="B227" s="50"/>
    </row>
    <row r="228" ht="12.75">
      <c r="B228" s="50"/>
    </row>
    <row r="229" ht="12.75">
      <c r="B229" s="50"/>
    </row>
    <row r="230" ht="12.75">
      <c r="B230" s="50"/>
    </row>
    <row r="231" ht="12.75">
      <c r="B231" s="50"/>
    </row>
    <row r="232" ht="12.75">
      <c r="B232" s="50"/>
    </row>
    <row r="233" ht="12.75">
      <c r="B233" s="50"/>
    </row>
    <row r="234" ht="12.75">
      <c r="B234" s="50"/>
    </row>
    <row r="235" ht="12.75">
      <c r="B235" s="50"/>
    </row>
    <row r="236" ht="12.75">
      <c r="B236" s="50"/>
    </row>
    <row r="237" ht="12.75">
      <c r="B237" s="50"/>
    </row>
    <row r="238" ht="12.75">
      <c r="B238" s="50"/>
    </row>
    <row r="239" ht="12.75">
      <c r="B239" s="50"/>
    </row>
    <row r="240" ht="12.75">
      <c r="B240" s="50"/>
    </row>
    <row r="241" ht="12.75">
      <c r="B241" s="50"/>
    </row>
    <row r="242" ht="12.75">
      <c r="B242" s="50"/>
    </row>
    <row r="243" ht="12.75">
      <c r="B243" s="50"/>
    </row>
    <row r="244" ht="12.75">
      <c r="B244" s="50"/>
    </row>
    <row r="245" ht="12.75">
      <c r="B245" s="50"/>
    </row>
    <row r="246" ht="12.75">
      <c r="B246" s="50"/>
    </row>
    <row r="247" ht="12.75">
      <c r="B247" s="50"/>
    </row>
    <row r="248" ht="12.75">
      <c r="B248" s="50"/>
    </row>
    <row r="249" ht="12.75">
      <c r="B249" s="50"/>
    </row>
    <row r="250" ht="12.75">
      <c r="B250" s="50"/>
    </row>
    <row r="251" ht="12.75">
      <c r="B251" s="50"/>
    </row>
    <row r="252" ht="12.75">
      <c r="B252" s="50"/>
    </row>
    <row r="253" ht="12.75">
      <c r="B253" s="50"/>
    </row>
    <row r="254" ht="12.75">
      <c r="B254" s="50"/>
    </row>
    <row r="255" ht="12.75">
      <c r="B255" s="50"/>
    </row>
    <row r="256" ht="12.75">
      <c r="B256" s="50"/>
    </row>
    <row r="257" ht="12.75">
      <c r="B257" s="50"/>
    </row>
    <row r="258" ht="12.75">
      <c r="B258" s="50"/>
    </row>
    <row r="259" ht="12.75">
      <c r="B259" s="50"/>
    </row>
    <row r="260" ht="12.75">
      <c r="B260" s="50"/>
    </row>
    <row r="261" ht="12.75">
      <c r="B261" s="50"/>
    </row>
    <row r="262" ht="12.75">
      <c r="B262" s="50"/>
    </row>
    <row r="263" ht="12.75">
      <c r="B263" s="50"/>
    </row>
    <row r="264" ht="12.75">
      <c r="B264" s="50"/>
    </row>
    <row r="265" ht="12.75">
      <c r="B265" s="50"/>
    </row>
    <row r="266" ht="12.75">
      <c r="B266" s="50"/>
    </row>
    <row r="267" ht="12.75">
      <c r="B267" s="50"/>
    </row>
    <row r="268" ht="12.75">
      <c r="B268" s="50"/>
    </row>
    <row r="269" ht="12.75">
      <c r="B269" s="50"/>
    </row>
    <row r="270" ht="12.75">
      <c r="B270" s="50"/>
    </row>
    <row r="271" ht="12.75">
      <c r="B271" s="50"/>
    </row>
    <row r="272" ht="12.75">
      <c r="B272" s="50"/>
    </row>
    <row r="273" ht="12.75">
      <c r="B273" s="50"/>
    </row>
    <row r="274" ht="12.75">
      <c r="B274" s="50"/>
    </row>
    <row r="275" ht="12.75">
      <c r="B275" s="50"/>
    </row>
    <row r="276" ht="12.75">
      <c r="B276" s="50"/>
    </row>
    <row r="277" ht="12.75">
      <c r="B277" s="50"/>
    </row>
    <row r="278" ht="12.75">
      <c r="B278" s="50"/>
    </row>
    <row r="279" ht="12.75">
      <c r="B279" s="50"/>
    </row>
    <row r="280" ht="12.75">
      <c r="B280" s="50"/>
    </row>
    <row r="281" ht="12.75">
      <c r="B281" s="50"/>
    </row>
    <row r="282" ht="12.75">
      <c r="B282" s="50"/>
    </row>
    <row r="283" ht="12.75">
      <c r="B283" s="50"/>
    </row>
    <row r="284" ht="12.75">
      <c r="B284" s="50"/>
    </row>
    <row r="285" ht="12.75">
      <c r="B285" s="50"/>
    </row>
    <row r="286" ht="12.75">
      <c r="B286" s="50"/>
    </row>
    <row r="287" ht="12.75">
      <c r="B287" s="50"/>
    </row>
    <row r="288" ht="12.75">
      <c r="B288" s="50"/>
    </row>
    <row r="289" ht="12.75">
      <c r="B289" s="50"/>
    </row>
    <row r="290" ht="12.75">
      <c r="B290" s="50"/>
    </row>
    <row r="291" ht="12.75">
      <c r="B291" s="50"/>
    </row>
    <row r="292" ht="12.75">
      <c r="B292" s="50"/>
    </row>
    <row r="293" ht="12.75">
      <c r="B293" s="50"/>
    </row>
    <row r="294" ht="12.75">
      <c r="B294" s="50"/>
    </row>
    <row r="295" ht="12.75">
      <c r="B295" s="50"/>
    </row>
    <row r="296" ht="12.75">
      <c r="B296" s="50"/>
    </row>
    <row r="297" ht="12.75">
      <c r="B297" s="50"/>
    </row>
    <row r="298" ht="12.75">
      <c r="B298" s="50"/>
    </row>
    <row r="299" ht="12.75">
      <c r="B299" s="50"/>
    </row>
    <row r="300" ht="12.75">
      <c r="B300" s="50"/>
    </row>
    <row r="301" ht="12.75">
      <c r="B301" s="50"/>
    </row>
    <row r="302" ht="12.75">
      <c r="B302" s="50"/>
    </row>
    <row r="303" ht="12.75">
      <c r="B303" s="50"/>
    </row>
    <row r="304" ht="12.75">
      <c r="B304" s="50"/>
    </row>
    <row r="305" ht="12.75">
      <c r="B305" s="50"/>
    </row>
    <row r="306" ht="12.75">
      <c r="B306" s="50"/>
    </row>
    <row r="307" ht="12.75">
      <c r="B307" s="50"/>
    </row>
    <row r="308" ht="12.75">
      <c r="B308" s="50"/>
    </row>
    <row r="309" ht="12.75">
      <c r="B309" s="50"/>
    </row>
    <row r="310" ht="12.75">
      <c r="B310" s="50"/>
    </row>
    <row r="311" ht="12.75">
      <c r="B311" s="50"/>
    </row>
    <row r="312" ht="12.75">
      <c r="B312" s="50"/>
    </row>
    <row r="313" ht="12.75">
      <c r="B313" s="50"/>
    </row>
    <row r="314" ht="12.75">
      <c r="B314" s="50"/>
    </row>
    <row r="315" ht="12.75">
      <c r="B315" s="50"/>
    </row>
    <row r="316" ht="12.75">
      <c r="B316" s="50"/>
    </row>
    <row r="317" ht="12.75">
      <c r="B317" s="50"/>
    </row>
    <row r="318" ht="12.75">
      <c r="B318" s="50"/>
    </row>
    <row r="319" ht="12.75">
      <c r="B319" s="50"/>
    </row>
    <row r="320" ht="12.75">
      <c r="B320" s="50"/>
    </row>
    <row r="321" ht="12.75">
      <c r="B321" s="50"/>
    </row>
    <row r="322" ht="12.75">
      <c r="B322" s="50"/>
    </row>
    <row r="323" ht="12.75">
      <c r="B323" s="50"/>
    </row>
    <row r="324" ht="12.75">
      <c r="B324" s="50"/>
    </row>
    <row r="325" ht="12.75">
      <c r="B325" s="50"/>
    </row>
    <row r="326" ht="12.75">
      <c r="B326" s="50"/>
    </row>
    <row r="327" ht="12.75">
      <c r="B327" s="50"/>
    </row>
    <row r="328" ht="12.75">
      <c r="B328" s="50"/>
    </row>
    <row r="329" ht="12.75">
      <c r="B329" s="50"/>
    </row>
    <row r="330" ht="12.75">
      <c r="B330" s="50"/>
    </row>
    <row r="331" ht="12.75">
      <c r="B331" s="50"/>
    </row>
    <row r="332" ht="12.75">
      <c r="B332" s="50"/>
    </row>
    <row r="333" ht="12.75">
      <c r="B333" s="50"/>
    </row>
    <row r="334" ht="12.75">
      <c r="B334" s="50"/>
    </row>
    <row r="335" ht="12.75">
      <c r="B335" s="50"/>
    </row>
    <row r="336" ht="12.75">
      <c r="B336" s="50"/>
    </row>
    <row r="337" ht="12.75">
      <c r="B337" s="50"/>
    </row>
    <row r="338" ht="12.75">
      <c r="B338" s="50"/>
    </row>
    <row r="339" ht="12.75">
      <c r="B339" s="50"/>
    </row>
    <row r="340" ht="12.75">
      <c r="B340" s="50"/>
    </row>
    <row r="341" ht="12.75">
      <c r="B341" s="50"/>
    </row>
    <row r="342" ht="12.75">
      <c r="B342" s="50"/>
    </row>
    <row r="343" ht="12.75">
      <c r="B343" s="50"/>
    </row>
    <row r="344" ht="12.75">
      <c r="B344" s="50"/>
    </row>
    <row r="345" ht="12.75">
      <c r="B345" s="50"/>
    </row>
    <row r="346" ht="12.75">
      <c r="B346" s="50"/>
    </row>
    <row r="347" ht="12.75">
      <c r="B347" s="50"/>
    </row>
    <row r="348" ht="12.75">
      <c r="B348" s="50"/>
    </row>
    <row r="349" ht="12.75">
      <c r="B349" s="50"/>
    </row>
    <row r="350" ht="12.75">
      <c r="B350" s="50"/>
    </row>
    <row r="351" ht="12.75">
      <c r="B351" s="50"/>
    </row>
    <row r="352" ht="12.75">
      <c r="B352" s="50"/>
    </row>
    <row r="353" ht="12.75">
      <c r="B353" s="50"/>
    </row>
    <row r="354" ht="12.75">
      <c r="B354" s="50"/>
    </row>
    <row r="355" ht="12.75">
      <c r="B355" s="50"/>
    </row>
    <row r="356" ht="12.75">
      <c r="B356" s="50"/>
    </row>
    <row r="357" ht="12.75">
      <c r="B357" s="50"/>
    </row>
    <row r="358" ht="12.75">
      <c r="B358" s="50"/>
    </row>
    <row r="359" ht="12.75">
      <c r="B359" s="50"/>
    </row>
    <row r="360" ht="12.75">
      <c r="B360" s="50"/>
    </row>
    <row r="361" ht="12.75">
      <c r="B361" s="50"/>
    </row>
    <row r="362" ht="12.75">
      <c r="B362" s="50"/>
    </row>
    <row r="363" ht="12.75">
      <c r="B363" s="50"/>
    </row>
    <row r="364" ht="12.75">
      <c r="B364" s="50"/>
    </row>
    <row r="365" ht="12.75">
      <c r="B365" s="50"/>
    </row>
    <row r="366" ht="12.75">
      <c r="B366" s="50"/>
    </row>
    <row r="367" ht="12.75">
      <c r="B367" s="50"/>
    </row>
    <row r="368" ht="12.75">
      <c r="B368" s="50"/>
    </row>
    <row r="369" ht="12.75">
      <c r="B369" s="50"/>
    </row>
    <row r="370" ht="12.75">
      <c r="B370" s="50"/>
    </row>
    <row r="371" ht="12.75">
      <c r="B371" s="50"/>
    </row>
    <row r="372" ht="12.75">
      <c r="B372" s="50"/>
    </row>
    <row r="373" ht="12.75">
      <c r="B373" s="50"/>
    </row>
    <row r="374" ht="12.75">
      <c r="B374" s="50"/>
    </row>
    <row r="375" ht="12.75">
      <c r="B375" s="50"/>
    </row>
    <row r="376" ht="12.75">
      <c r="B376" s="50"/>
    </row>
    <row r="377" ht="12.75">
      <c r="B377" s="50"/>
    </row>
    <row r="378" ht="12.75">
      <c r="B378" s="50"/>
    </row>
    <row r="379" ht="12.75">
      <c r="B379" s="50"/>
    </row>
    <row r="380" ht="12.75">
      <c r="B380" s="50"/>
    </row>
    <row r="381" ht="12.75">
      <c r="B381" s="50"/>
    </row>
    <row r="382" ht="12.75">
      <c r="B382" s="50"/>
    </row>
    <row r="383" ht="12.75">
      <c r="B383" s="50"/>
    </row>
    <row r="384" ht="12.75">
      <c r="B384" s="50"/>
    </row>
    <row r="385" ht="12.75">
      <c r="B385" s="50"/>
    </row>
    <row r="386" ht="12.75">
      <c r="B386" s="50"/>
    </row>
    <row r="387" ht="12.75">
      <c r="B387" s="50"/>
    </row>
    <row r="388" ht="12.75">
      <c r="B388" s="50"/>
    </row>
    <row r="389" ht="12.75">
      <c r="B389" s="50"/>
    </row>
    <row r="390" ht="12.75">
      <c r="B390" s="50"/>
    </row>
    <row r="391" ht="12.75">
      <c r="B391" s="50"/>
    </row>
    <row r="392" ht="12.75">
      <c r="B392" s="50"/>
    </row>
    <row r="393" ht="12.75">
      <c r="B393" s="50"/>
    </row>
    <row r="394" ht="12.75">
      <c r="B394" s="50"/>
    </row>
    <row r="395" ht="12.75">
      <c r="B395" s="50"/>
    </row>
    <row r="396" ht="12.75">
      <c r="B396" s="50"/>
    </row>
    <row r="397" ht="12.75">
      <c r="B397" s="50"/>
    </row>
    <row r="398" ht="12.75">
      <c r="B398" s="50"/>
    </row>
    <row r="399" ht="12.75">
      <c r="B399" s="50"/>
    </row>
    <row r="400" ht="12.75">
      <c r="B400" s="50"/>
    </row>
    <row r="401" ht="12.75">
      <c r="B401" s="50"/>
    </row>
    <row r="402" ht="12.75">
      <c r="B402" s="50"/>
    </row>
    <row r="403" ht="12.75">
      <c r="B403" s="50"/>
    </row>
    <row r="404" ht="12.75">
      <c r="B404" s="50"/>
    </row>
    <row r="405" ht="12.75">
      <c r="B405" s="50"/>
    </row>
    <row r="406" ht="12.75">
      <c r="B406" s="50"/>
    </row>
    <row r="407" ht="12.75">
      <c r="B407" s="50"/>
    </row>
    <row r="408" ht="12.75">
      <c r="B408" s="50"/>
    </row>
    <row r="409" ht="12.75">
      <c r="B409" s="50"/>
    </row>
    <row r="410" ht="12.75">
      <c r="B410" s="50"/>
    </row>
    <row r="411" ht="12.75">
      <c r="B411" s="50"/>
    </row>
    <row r="412" ht="12.75">
      <c r="B412" s="50"/>
    </row>
    <row r="413" ht="12.75">
      <c r="B413" s="50"/>
    </row>
    <row r="414" ht="12.75">
      <c r="B414" s="50"/>
    </row>
    <row r="415" ht="12.75">
      <c r="B415" s="50"/>
    </row>
    <row r="416" ht="12.75">
      <c r="B416" s="50"/>
    </row>
    <row r="417" ht="12.75">
      <c r="B417" s="50"/>
    </row>
    <row r="418" ht="12.75">
      <c r="B418" s="50"/>
    </row>
    <row r="419" ht="12.75">
      <c r="B419" s="50"/>
    </row>
    <row r="420" ht="12.75">
      <c r="B420" s="50"/>
    </row>
    <row r="421" ht="12.75">
      <c r="B421" s="50"/>
    </row>
    <row r="422" ht="12.75">
      <c r="B422" s="50"/>
    </row>
    <row r="423" ht="12.75">
      <c r="B423" s="50"/>
    </row>
    <row r="424" ht="12.75">
      <c r="B424" s="50"/>
    </row>
    <row r="425" ht="12.75">
      <c r="B425" s="50"/>
    </row>
    <row r="426" ht="12.75">
      <c r="B426" s="50"/>
    </row>
    <row r="427" ht="12.75">
      <c r="B427" s="50"/>
    </row>
    <row r="428" ht="12.75">
      <c r="B428" s="50"/>
    </row>
    <row r="429" ht="12.75">
      <c r="B429" s="50"/>
    </row>
    <row r="430" ht="12.75">
      <c r="B430" s="50"/>
    </row>
    <row r="431" ht="12.75">
      <c r="B431" s="50"/>
    </row>
    <row r="432" ht="12.75">
      <c r="B432" s="50"/>
    </row>
    <row r="433" ht="12.75">
      <c r="B433" s="50"/>
    </row>
    <row r="434" ht="12.75">
      <c r="B434" s="50"/>
    </row>
    <row r="435" ht="12.75">
      <c r="B435" s="50"/>
    </row>
    <row r="436" ht="12.75">
      <c r="B436" s="50"/>
    </row>
    <row r="437" ht="12.75">
      <c r="B437" s="50"/>
    </row>
    <row r="438" ht="12.75">
      <c r="B438" s="50"/>
    </row>
    <row r="439" ht="12.75">
      <c r="B439" s="50"/>
    </row>
    <row r="440" ht="12.75">
      <c r="B440" s="50"/>
    </row>
    <row r="441" ht="12.75">
      <c r="B441" s="50"/>
    </row>
    <row r="442" ht="12.75">
      <c r="B442" s="50"/>
    </row>
    <row r="443" ht="12.75">
      <c r="B443" s="50"/>
    </row>
    <row r="444" ht="12.75">
      <c r="B444" s="50"/>
    </row>
    <row r="445" ht="12.75">
      <c r="B445" s="50"/>
    </row>
    <row r="446" ht="12.75">
      <c r="B446" s="50"/>
    </row>
    <row r="447" ht="12.75">
      <c r="B447" s="50"/>
    </row>
    <row r="448" ht="12.75">
      <c r="B448" s="50"/>
    </row>
    <row r="449" ht="12.75">
      <c r="B449" s="50"/>
    </row>
    <row r="450" ht="12.75">
      <c r="B450" s="50"/>
    </row>
    <row r="451" ht="12.75">
      <c r="B451" s="50"/>
    </row>
    <row r="452" ht="12.75">
      <c r="B452" s="50"/>
    </row>
    <row r="453" ht="12.75">
      <c r="B453" s="50"/>
    </row>
    <row r="454" ht="12.75">
      <c r="B454" s="50"/>
    </row>
    <row r="455" ht="12.75">
      <c r="B455" s="50"/>
    </row>
    <row r="456" ht="12.75">
      <c r="B456" s="50"/>
    </row>
    <row r="457" ht="12.75">
      <c r="B457" s="50"/>
    </row>
    <row r="458" ht="12.75">
      <c r="B458" s="50"/>
    </row>
    <row r="459" ht="12.75">
      <c r="B459" s="50"/>
    </row>
    <row r="460" ht="12.75">
      <c r="B460" s="50"/>
    </row>
    <row r="461" ht="12.75">
      <c r="B461" s="50"/>
    </row>
    <row r="462" ht="12.75">
      <c r="B462" s="50"/>
    </row>
    <row r="463" ht="12.75">
      <c r="B463" s="50"/>
    </row>
    <row r="464" ht="12.75">
      <c r="B464" s="50"/>
    </row>
    <row r="465" ht="12.75">
      <c r="B465" s="50"/>
    </row>
    <row r="466" ht="12.75">
      <c r="B466" s="50"/>
    </row>
    <row r="467" ht="12.75">
      <c r="B467" s="50"/>
    </row>
    <row r="468" ht="12.75">
      <c r="B468" s="50"/>
    </row>
    <row r="469" ht="12.75">
      <c r="B469" s="50"/>
    </row>
    <row r="470" ht="12.75">
      <c r="B470" s="50"/>
    </row>
    <row r="471" ht="12.75">
      <c r="B471" s="50"/>
    </row>
    <row r="472" ht="12.75">
      <c r="B472" s="50"/>
    </row>
    <row r="473" ht="12.75">
      <c r="B473" s="50"/>
    </row>
    <row r="474" ht="12.75">
      <c r="B474" s="50"/>
    </row>
    <row r="475" ht="12.75">
      <c r="B475" s="50"/>
    </row>
    <row r="476" ht="12.75">
      <c r="B476" s="50"/>
    </row>
    <row r="477" ht="12.75">
      <c r="B477" s="50"/>
    </row>
    <row r="478" ht="12.75">
      <c r="B478" s="50"/>
    </row>
    <row r="479" ht="12.75">
      <c r="B479" s="50"/>
    </row>
    <row r="480" ht="12.75">
      <c r="B480" s="50"/>
    </row>
    <row r="481" ht="12.75">
      <c r="B481" s="50"/>
    </row>
    <row r="482" ht="12.75">
      <c r="B482" s="50"/>
    </row>
    <row r="483" ht="12.75">
      <c r="B483" s="50"/>
    </row>
    <row r="484" ht="12.75">
      <c r="B484" s="50"/>
    </row>
    <row r="485" ht="12.75">
      <c r="B485" s="50"/>
    </row>
    <row r="486" ht="12.75">
      <c r="B486" s="50"/>
    </row>
    <row r="487" ht="12.75">
      <c r="B487" s="50"/>
    </row>
    <row r="488" ht="12.75">
      <c r="B488" s="50"/>
    </row>
    <row r="489" ht="12.75">
      <c r="B489" s="50"/>
    </row>
    <row r="490" ht="12.75">
      <c r="B490" s="50"/>
    </row>
    <row r="491" ht="12.75">
      <c r="B491" s="50"/>
    </row>
    <row r="492" ht="12.75">
      <c r="B492" s="50"/>
    </row>
    <row r="493" ht="12.75">
      <c r="B493" s="50"/>
    </row>
    <row r="494" ht="12.75">
      <c r="B494" s="50"/>
    </row>
    <row r="495" ht="12.75">
      <c r="B495" s="50"/>
    </row>
    <row r="496" ht="12.75">
      <c r="B496" s="50"/>
    </row>
    <row r="497" ht="12.75">
      <c r="B497" s="50"/>
    </row>
    <row r="498" ht="12.75">
      <c r="B498" s="50"/>
    </row>
    <row r="499" ht="12.75">
      <c r="B499" s="50"/>
    </row>
    <row r="500" ht="12.75">
      <c r="B500" s="50"/>
    </row>
    <row r="501" ht="12.75">
      <c r="B501" s="50"/>
    </row>
    <row r="502" ht="12.75">
      <c r="B502" s="50"/>
    </row>
    <row r="503" ht="12.75">
      <c r="B503" s="50"/>
    </row>
    <row r="504" ht="12.75">
      <c r="B504" s="50"/>
    </row>
    <row r="505" ht="12.75">
      <c r="B505" s="50"/>
    </row>
    <row r="506" ht="12.75">
      <c r="B506" s="50"/>
    </row>
    <row r="507" ht="12.75">
      <c r="B507" s="50"/>
    </row>
    <row r="508" ht="12.75">
      <c r="B508" s="50"/>
    </row>
    <row r="509" ht="12.75">
      <c r="B509" s="50"/>
    </row>
    <row r="510" ht="12.75">
      <c r="B510" s="50"/>
    </row>
    <row r="511" ht="12.75">
      <c r="B511" s="50"/>
    </row>
    <row r="512" ht="12.75">
      <c r="B512" s="50"/>
    </row>
    <row r="513" ht="12.75">
      <c r="B513" s="50"/>
    </row>
    <row r="514" ht="12.75">
      <c r="B514" s="50"/>
    </row>
    <row r="515" ht="12.75">
      <c r="B515" s="50"/>
    </row>
    <row r="516" ht="12.75">
      <c r="B516" s="50"/>
    </row>
    <row r="517" ht="12.75">
      <c r="B517" s="50"/>
    </row>
    <row r="518" ht="12.75">
      <c r="B518" s="50"/>
    </row>
    <row r="519" ht="12.75">
      <c r="B519" s="50"/>
    </row>
    <row r="520" ht="12.75">
      <c r="B520" s="50"/>
    </row>
    <row r="521" ht="12.75">
      <c r="B521" s="50"/>
    </row>
    <row r="522" ht="12.75">
      <c r="B522" s="50"/>
    </row>
    <row r="523" ht="12.75">
      <c r="B523" s="50"/>
    </row>
    <row r="524" ht="12.75">
      <c r="B524" s="50"/>
    </row>
    <row r="525" ht="12.75">
      <c r="B525" s="50"/>
    </row>
    <row r="526" ht="12.75">
      <c r="B526" s="50"/>
    </row>
    <row r="527" ht="12.75">
      <c r="B527" s="50"/>
    </row>
    <row r="528" ht="12.75">
      <c r="B528" s="50"/>
    </row>
    <row r="529" ht="12.75">
      <c r="B529" s="50"/>
    </row>
    <row r="530" ht="12.75">
      <c r="B530" s="50"/>
    </row>
    <row r="531" ht="12.75">
      <c r="B531" s="50"/>
    </row>
    <row r="532" ht="12.75">
      <c r="B532" s="50"/>
    </row>
    <row r="533" ht="12.75">
      <c r="B533" s="50"/>
    </row>
    <row r="534" ht="12.75">
      <c r="B534" s="50"/>
    </row>
    <row r="535" ht="12.75">
      <c r="B535" s="50"/>
    </row>
    <row r="536" ht="12.75">
      <c r="B536" s="50"/>
    </row>
    <row r="537" ht="12.75">
      <c r="B537" s="50"/>
    </row>
    <row r="538" ht="12.75">
      <c r="B538" s="50"/>
    </row>
    <row r="539" ht="12.75">
      <c r="B539" s="50"/>
    </row>
    <row r="540" ht="12.75">
      <c r="B540" s="50"/>
    </row>
    <row r="541" ht="12.75">
      <c r="B541" s="50"/>
    </row>
    <row r="542" ht="12.75">
      <c r="B542" s="50"/>
    </row>
    <row r="543" ht="12.75">
      <c r="B543" s="50"/>
    </row>
    <row r="544" ht="12.75">
      <c r="B544" s="50"/>
    </row>
    <row r="545" ht="12.75">
      <c r="B545" s="50"/>
    </row>
    <row r="546" ht="12.75">
      <c r="B546" s="50"/>
    </row>
    <row r="547" ht="12.75">
      <c r="B547" s="50"/>
    </row>
    <row r="548" ht="12.75">
      <c r="B548" s="50"/>
    </row>
  </sheetData>
  <mergeCells count="13">
    <mergeCell ref="J10:J11"/>
    <mergeCell ref="A138:A149"/>
    <mergeCell ref="A6:K6"/>
    <mergeCell ref="A159:B159"/>
    <mergeCell ref="A7:K7"/>
    <mergeCell ref="A9:A11"/>
    <mergeCell ref="B9:B11"/>
    <mergeCell ref="C9:G9"/>
    <mergeCell ref="H9:J9"/>
    <mergeCell ref="K9:K11"/>
    <mergeCell ref="C10:C11"/>
    <mergeCell ref="D10:G10"/>
    <mergeCell ref="H10:H11"/>
  </mergeCells>
  <printOptions/>
  <pageMargins left="0.22" right="0.21" top="0.4" bottom="0.26" header="0.67" footer="0.45"/>
  <pageSetup horizontalDpi="600" verticalDpi="600" orientation="portrait" paperSize="9" scale="6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65"/>
  <sheetViews>
    <sheetView view="pageBreakPreview" zoomScale="75" zoomScaleNormal="75" zoomScaleSheetLayoutView="75" workbookViewId="0" topLeftCell="A7">
      <pane xSplit="2" ySplit="8" topLeftCell="C142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C145" sqref="C145"/>
    </sheetView>
  </sheetViews>
  <sheetFormatPr defaultColWidth="9.00390625" defaultRowHeight="12.75"/>
  <cols>
    <col min="1" max="1" width="8.25390625" style="56" customWidth="1"/>
    <col min="2" max="2" width="54.875" style="31" customWidth="1"/>
    <col min="3" max="3" width="14.25390625" style="3" customWidth="1"/>
    <col min="4" max="4" width="10.375" style="3" customWidth="1"/>
    <col min="5" max="5" width="10.125" style="3" customWidth="1"/>
    <col min="6" max="6" width="11.875" style="3" customWidth="1"/>
    <col min="7" max="7" width="11.625" style="3" hidden="1" customWidth="1"/>
    <col min="8" max="8" width="10.00390625" style="3" customWidth="1"/>
    <col min="9" max="9" width="10.375" style="3" customWidth="1"/>
    <col min="10" max="10" width="7.00390625" style="3" hidden="1" customWidth="1"/>
    <col min="11" max="11" width="12.375" style="3" customWidth="1"/>
    <col min="12" max="12" width="13.125" style="32" customWidth="1"/>
    <col min="13" max="13" width="14.625" style="32" customWidth="1"/>
    <col min="14" max="14" width="10.375" style="32" bestFit="1" customWidth="1"/>
    <col min="15" max="59" width="8.875" style="32" customWidth="1"/>
    <col min="60" max="16384" width="8.875" style="3" customWidth="1"/>
  </cols>
  <sheetData>
    <row r="1" spans="6:11" ht="13.5" customHeight="1" hidden="1">
      <c r="F1" s="383"/>
      <c r="G1" s="383"/>
      <c r="H1" s="383"/>
      <c r="I1" s="383"/>
      <c r="J1" s="383"/>
      <c r="K1" s="383"/>
    </row>
    <row r="2" spans="6:11" ht="13.5" customHeight="1" hidden="1">
      <c r="F2" s="5"/>
      <c r="G2" s="5"/>
      <c r="H2" s="5"/>
      <c r="I2" s="5"/>
      <c r="J2" s="5"/>
      <c r="K2" s="5"/>
    </row>
    <row r="3" spans="6:11" ht="13.5" customHeight="1" hidden="1">
      <c r="F3" s="4" t="s">
        <v>75</v>
      </c>
      <c r="G3" s="4"/>
      <c r="H3" s="4"/>
      <c r="I3" s="4"/>
      <c r="J3" s="4"/>
      <c r="K3" s="4"/>
    </row>
    <row r="4" spans="5:10" ht="12.75">
      <c r="E4" s="33" t="s">
        <v>76</v>
      </c>
      <c r="F4" s="9" t="s">
        <v>77</v>
      </c>
      <c r="G4" s="9"/>
      <c r="H4" s="9"/>
      <c r="I4" s="9"/>
      <c r="J4" s="9"/>
    </row>
    <row r="5" spans="6:10" ht="12.75">
      <c r="F5" s="5" t="s">
        <v>0</v>
      </c>
      <c r="G5" s="5"/>
      <c r="H5" s="5"/>
      <c r="I5" s="5"/>
      <c r="J5" s="5"/>
    </row>
    <row r="6" spans="6:10" ht="12.75">
      <c r="F6" s="229" t="s">
        <v>526</v>
      </c>
      <c r="G6" s="229"/>
      <c r="H6" s="229"/>
      <c r="I6" s="229"/>
      <c r="J6" s="229"/>
    </row>
    <row r="7" ht="13.5" customHeight="1"/>
    <row r="8" spans="1:11" ht="15.75">
      <c r="A8" s="342" t="s">
        <v>395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</row>
    <row r="9" spans="1:11" ht="15" customHeight="1">
      <c r="A9" s="342" t="s">
        <v>157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</row>
    <row r="10" spans="8:11" ht="13.5" thickBot="1">
      <c r="H10" s="384" t="s">
        <v>253</v>
      </c>
      <c r="I10" s="384"/>
      <c r="J10" s="384"/>
      <c r="K10" s="384"/>
    </row>
    <row r="11" spans="1:18" ht="24.75" customHeight="1" thickBot="1">
      <c r="A11" s="343" t="s">
        <v>2</v>
      </c>
      <c r="B11" s="391" t="s">
        <v>78</v>
      </c>
      <c r="C11" s="388" t="s">
        <v>4</v>
      </c>
      <c r="D11" s="367"/>
      <c r="E11" s="389"/>
      <c r="F11" s="389"/>
      <c r="G11" s="368"/>
      <c r="H11" s="369" t="s">
        <v>5</v>
      </c>
      <c r="I11" s="370"/>
      <c r="J11" s="371"/>
      <c r="K11" s="377" t="s">
        <v>6</v>
      </c>
      <c r="R11" s="3"/>
    </row>
    <row r="12" spans="1:11" ht="40.5" customHeight="1" thickBot="1">
      <c r="A12" s="362"/>
      <c r="B12" s="392"/>
      <c r="C12" s="386" t="s">
        <v>7</v>
      </c>
      <c r="D12" s="388" t="s">
        <v>8</v>
      </c>
      <c r="E12" s="389"/>
      <c r="F12" s="389"/>
      <c r="G12" s="390"/>
      <c r="H12" s="386" t="s">
        <v>7</v>
      </c>
      <c r="I12" s="13" t="s">
        <v>9</v>
      </c>
      <c r="J12" s="377" t="s">
        <v>10</v>
      </c>
      <c r="K12" s="385"/>
    </row>
    <row r="13" spans="1:11" ht="96" customHeight="1" thickBot="1">
      <c r="A13" s="363"/>
      <c r="B13" s="393"/>
      <c r="C13" s="387"/>
      <c r="D13" s="13" t="s">
        <v>11</v>
      </c>
      <c r="E13" s="13" t="s">
        <v>12</v>
      </c>
      <c r="F13" s="13" t="s">
        <v>13</v>
      </c>
      <c r="G13" s="13" t="s">
        <v>102</v>
      </c>
      <c r="H13" s="387"/>
      <c r="I13" s="13" t="s">
        <v>14</v>
      </c>
      <c r="J13" s="378"/>
      <c r="K13" s="378"/>
    </row>
    <row r="14" spans="1:11" ht="13.5" thickBot="1">
      <c r="A14" s="73">
        <v>1</v>
      </c>
      <c r="B14" s="74">
        <v>2</v>
      </c>
      <c r="C14" s="75">
        <v>3</v>
      </c>
      <c r="D14" s="75">
        <v>4</v>
      </c>
      <c r="E14" s="75">
        <v>5</v>
      </c>
      <c r="F14" s="75">
        <v>6</v>
      </c>
      <c r="G14" s="75">
        <v>7</v>
      </c>
      <c r="H14" s="75">
        <v>7</v>
      </c>
      <c r="I14" s="75">
        <v>8</v>
      </c>
      <c r="J14" s="75">
        <v>10</v>
      </c>
      <c r="K14" s="75">
        <v>9</v>
      </c>
    </row>
    <row r="15" spans="1:59" s="35" customFormat="1" ht="12.75">
      <c r="A15" s="76"/>
      <c r="B15" s="77" t="s">
        <v>80</v>
      </c>
      <c r="C15" s="78">
        <f aca="true" t="shared" si="0" ref="C15:J15">C16+C18+C19+C29+C32+C35+C36+C17+C21+C24+C33+C34+C37+C31+C28+C27+C26+C25</f>
        <v>31494.2</v>
      </c>
      <c r="D15" s="78">
        <f t="shared" si="0"/>
        <v>3408</v>
      </c>
      <c r="E15" s="78">
        <f t="shared" si="0"/>
        <v>2289</v>
      </c>
      <c r="F15" s="78">
        <f t="shared" si="0"/>
        <v>25797.2</v>
      </c>
      <c r="G15" s="78">
        <f t="shared" si="0"/>
        <v>0</v>
      </c>
      <c r="H15" s="78">
        <f>H16+H18+H19+H29+H32+H35+H36+H17+H21+H24+H33+H34+H37+H31+H28+H27+H26+H25+H20</f>
        <v>17280.6</v>
      </c>
      <c r="I15" s="78">
        <f>I16+I18+I19+I29+I32+I35+I36+I17+I21+I24+I33+I34+I37+I31+I28+I27+I26+I25+I20</f>
        <v>17130.6</v>
      </c>
      <c r="J15" s="78">
        <f t="shared" si="0"/>
        <v>0</v>
      </c>
      <c r="K15" s="78">
        <f>K16+K18+K19+K29+K32+K35+K36+K17+K21+K24+K33+K34+K37+K31+K28+K27+K26+K25+K20</f>
        <v>48774.799999999996</v>
      </c>
      <c r="L15" s="219"/>
      <c r="M15" s="21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</row>
    <row r="16" spans="1:59" ht="12.75">
      <c r="A16" s="60" t="s">
        <v>17</v>
      </c>
      <c r="B16" s="37" t="s">
        <v>18</v>
      </c>
      <c r="C16" s="27">
        <f>D16+E16+F16</f>
        <v>28000</v>
      </c>
      <c r="D16" s="22">
        <v>3408</v>
      </c>
      <c r="E16" s="22">
        <v>2289</v>
      </c>
      <c r="F16" s="22">
        <v>22303</v>
      </c>
      <c r="G16" s="22"/>
      <c r="H16" s="22">
        <v>150</v>
      </c>
      <c r="I16" s="22"/>
      <c r="J16" s="22"/>
      <c r="K16" s="69">
        <f aca="true" t="shared" si="1" ref="K16:K202">C16+H16</f>
        <v>28150</v>
      </c>
      <c r="L16" s="85"/>
      <c r="M16" s="28"/>
      <c r="N16" s="85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1:59" ht="25.5" customHeight="1" hidden="1">
      <c r="A17" s="60" t="s">
        <v>21</v>
      </c>
      <c r="B17" s="48" t="s">
        <v>26</v>
      </c>
      <c r="C17" s="27">
        <f>D17+E17+F17+G17</f>
        <v>0</v>
      </c>
      <c r="D17" s="22"/>
      <c r="E17" s="22"/>
      <c r="F17" s="22"/>
      <c r="G17" s="22"/>
      <c r="H17" s="22"/>
      <c r="I17" s="22"/>
      <c r="J17" s="22"/>
      <c r="K17" s="69">
        <f t="shared" si="1"/>
        <v>0</v>
      </c>
      <c r="L17" s="85"/>
      <c r="M17" s="28"/>
      <c r="N17" s="85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 ht="21" customHeight="1">
      <c r="A18" s="60" t="s">
        <v>81</v>
      </c>
      <c r="B18" s="37" t="s">
        <v>320</v>
      </c>
      <c r="C18" s="27">
        <f aca="true" t="shared" si="2" ref="C18:C43">D18+E18+F18+G18</f>
        <v>45</v>
      </c>
      <c r="D18" s="22"/>
      <c r="E18" s="22"/>
      <c r="F18" s="22">
        <v>45</v>
      </c>
      <c r="G18" s="22"/>
      <c r="H18" s="22"/>
      <c r="I18" s="22"/>
      <c r="J18" s="22"/>
      <c r="K18" s="69">
        <f t="shared" si="1"/>
        <v>45</v>
      </c>
      <c r="L18" s="134"/>
      <c r="M18" s="137"/>
      <c r="N18" s="134"/>
      <c r="O18" s="80"/>
      <c r="P18" s="80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1:59" ht="18" customHeight="1">
      <c r="A19" s="60" t="s">
        <v>39</v>
      </c>
      <c r="B19" s="21" t="s">
        <v>40</v>
      </c>
      <c r="C19" s="27">
        <f t="shared" si="2"/>
        <v>36</v>
      </c>
      <c r="D19" s="22"/>
      <c r="E19" s="22"/>
      <c r="F19" s="22">
        <v>36</v>
      </c>
      <c r="G19" s="22"/>
      <c r="H19" s="22"/>
      <c r="I19" s="22"/>
      <c r="J19" s="22"/>
      <c r="K19" s="69">
        <f t="shared" si="1"/>
        <v>36</v>
      </c>
      <c r="L19" s="134"/>
      <c r="M19" s="81"/>
      <c r="N19" s="81"/>
      <c r="O19" s="81"/>
      <c r="P19" s="82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59" ht="19.5" customHeight="1">
      <c r="A20" s="66">
        <v>150101</v>
      </c>
      <c r="B20" s="21" t="s">
        <v>56</v>
      </c>
      <c r="C20" s="27"/>
      <c r="D20" s="22"/>
      <c r="E20" s="22"/>
      <c r="F20" s="22"/>
      <c r="G20" s="22"/>
      <c r="H20" s="22">
        <v>130.6</v>
      </c>
      <c r="I20" s="22">
        <v>130.6</v>
      </c>
      <c r="J20" s="22"/>
      <c r="K20" s="69">
        <f t="shared" si="1"/>
        <v>130.6</v>
      </c>
      <c r="L20" s="134"/>
      <c r="M20" s="81"/>
      <c r="N20" s="81"/>
      <c r="O20" s="81"/>
      <c r="P20" s="82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ht="24.75" customHeight="1" hidden="1">
      <c r="A21" s="66"/>
      <c r="B21" s="164" t="s">
        <v>211</v>
      </c>
      <c r="C21" s="141">
        <f>D21+E21+F21</f>
        <v>0</v>
      </c>
      <c r="D21" s="141"/>
      <c r="E21" s="141"/>
      <c r="F21" s="141"/>
      <c r="G21" s="141"/>
      <c r="H21" s="27"/>
      <c r="I21" s="27"/>
      <c r="J21" s="27"/>
      <c r="K21" s="61">
        <f>C21+H21</f>
        <v>0</v>
      </c>
      <c r="L21" s="7"/>
      <c r="M21" s="18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ht="15.75" customHeight="1" hidden="1">
      <c r="A22" s="66"/>
      <c r="B22" s="164" t="s">
        <v>159</v>
      </c>
      <c r="C22" s="141"/>
      <c r="D22" s="141"/>
      <c r="E22" s="141"/>
      <c r="F22" s="141"/>
      <c r="G22" s="141"/>
      <c r="H22" s="27"/>
      <c r="I22" s="27"/>
      <c r="J22" s="27"/>
      <c r="K22" s="61">
        <f>C22+H22</f>
        <v>0</v>
      </c>
      <c r="L22" s="7"/>
      <c r="M22" s="18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0.75" customHeight="1" hidden="1">
      <c r="A23" s="66" t="s">
        <v>123</v>
      </c>
      <c r="B23" s="164" t="s">
        <v>124</v>
      </c>
      <c r="C23" s="27">
        <f>D23+E23+F23+G23</f>
        <v>0</v>
      </c>
      <c r="D23" s="22"/>
      <c r="E23" s="22"/>
      <c r="F23" s="22"/>
      <c r="G23" s="141"/>
      <c r="H23" s="27"/>
      <c r="I23" s="27"/>
      <c r="J23" s="27"/>
      <c r="K23" s="61">
        <f>C23+H23</f>
        <v>0</v>
      </c>
      <c r="L23" s="7"/>
      <c r="M23" s="18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ht="18.75" customHeight="1" hidden="1">
      <c r="A24" s="66"/>
      <c r="B24" s="46" t="s">
        <v>125</v>
      </c>
      <c r="C24" s="27">
        <f>D24+E24+F24+G24</f>
        <v>0</v>
      </c>
      <c r="D24" s="22"/>
      <c r="E24" s="22"/>
      <c r="F24" s="22"/>
      <c r="G24" s="22"/>
      <c r="H24" s="22"/>
      <c r="I24" s="22"/>
      <c r="J24" s="22"/>
      <c r="K24" s="69">
        <f>C24+H24</f>
        <v>0</v>
      </c>
      <c r="L24" s="134"/>
      <c r="M24" s="81"/>
      <c r="N24" s="81"/>
      <c r="O24" s="81"/>
      <c r="P24" s="82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</row>
    <row r="25" spans="1:59" ht="18" customHeight="1" hidden="1">
      <c r="A25" s="66" t="s">
        <v>132</v>
      </c>
      <c r="B25" s="17" t="s">
        <v>133</v>
      </c>
      <c r="C25" s="27">
        <f>D25+E25+F25+G25</f>
        <v>0</v>
      </c>
      <c r="D25" s="22"/>
      <c r="E25" s="22"/>
      <c r="F25" s="22"/>
      <c r="G25" s="22"/>
      <c r="H25" s="22"/>
      <c r="I25" s="22"/>
      <c r="J25" s="22"/>
      <c r="K25" s="69">
        <f t="shared" si="1"/>
        <v>0</v>
      </c>
      <c r="L25" s="134"/>
      <c r="M25" s="81"/>
      <c r="N25" s="81"/>
      <c r="O25" s="81"/>
      <c r="P25" s="82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1:59" ht="0.75" customHeight="1">
      <c r="A26" s="66" t="s">
        <v>387</v>
      </c>
      <c r="B26" s="21" t="s">
        <v>59</v>
      </c>
      <c r="C26" s="27">
        <f t="shared" si="2"/>
        <v>0</v>
      </c>
      <c r="D26" s="22"/>
      <c r="E26" s="22"/>
      <c r="F26" s="22"/>
      <c r="G26" s="22"/>
      <c r="H26" s="22"/>
      <c r="I26" s="22"/>
      <c r="J26" s="22"/>
      <c r="K26" s="69">
        <f t="shared" si="1"/>
        <v>0</v>
      </c>
      <c r="L26" s="134"/>
      <c r="M26" s="81"/>
      <c r="N26" s="81"/>
      <c r="O26" s="81"/>
      <c r="P26" s="82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</row>
    <row r="27" spans="1:59" ht="39" customHeight="1">
      <c r="A27" s="66" t="s">
        <v>296</v>
      </c>
      <c r="B27" s="17" t="s">
        <v>297</v>
      </c>
      <c r="C27" s="27"/>
      <c r="D27" s="27"/>
      <c r="E27" s="27"/>
      <c r="F27" s="27"/>
      <c r="G27" s="27"/>
      <c r="H27" s="27">
        <f>I27</f>
        <v>17000</v>
      </c>
      <c r="I27" s="27">
        <v>17000</v>
      </c>
      <c r="J27" s="27"/>
      <c r="K27" s="61">
        <f>C27+H27</f>
        <v>17000</v>
      </c>
      <c r="L27" s="174">
        <f>I27+I21</f>
        <v>17000</v>
      </c>
      <c r="M27" s="1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ht="13.5" customHeight="1">
      <c r="A28" s="66" t="s">
        <v>429</v>
      </c>
      <c r="B28" s="17" t="s">
        <v>430</v>
      </c>
      <c r="C28" s="27">
        <f>D28+E28+F28</f>
        <v>33.2</v>
      </c>
      <c r="D28" s="27"/>
      <c r="E28" s="27"/>
      <c r="F28" s="27">
        <v>33.2</v>
      </c>
      <c r="G28" s="22"/>
      <c r="H28" s="22"/>
      <c r="I28" s="22"/>
      <c r="J28" s="22"/>
      <c r="K28" s="69">
        <f t="shared" si="1"/>
        <v>33.2</v>
      </c>
      <c r="L28" s="134"/>
      <c r="M28" s="81"/>
      <c r="N28" s="81"/>
      <c r="O28" s="81"/>
      <c r="P28" s="82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</row>
    <row r="29" spans="1:59" ht="1.5" customHeight="1" hidden="1">
      <c r="A29" s="60" t="s">
        <v>387</v>
      </c>
      <c r="B29" s="21" t="s">
        <v>59</v>
      </c>
      <c r="C29" s="27">
        <f t="shared" si="2"/>
        <v>0</v>
      </c>
      <c r="D29" s="22"/>
      <c r="E29" s="22"/>
      <c r="F29" s="22"/>
      <c r="G29" s="22"/>
      <c r="H29" s="22"/>
      <c r="I29" s="22"/>
      <c r="J29" s="22"/>
      <c r="K29" s="69">
        <f t="shared" si="1"/>
        <v>0</v>
      </c>
      <c r="L29" s="134"/>
      <c r="M29" s="135"/>
      <c r="N29" s="81"/>
      <c r="O29" s="82"/>
      <c r="P29" s="82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</row>
    <row r="30" spans="1:59" ht="12.75" customHeight="1" hidden="1">
      <c r="A30" s="60" t="s">
        <v>296</v>
      </c>
      <c r="B30" s="17" t="s">
        <v>297</v>
      </c>
      <c r="C30" s="27"/>
      <c r="D30" s="22"/>
      <c r="E30" s="22"/>
      <c r="F30" s="22"/>
      <c r="G30" s="22"/>
      <c r="H30" s="22"/>
      <c r="I30" s="22">
        <f>H30</f>
        <v>0</v>
      </c>
      <c r="J30" s="22"/>
      <c r="K30" s="69">
        <f t="shared" si="1"/>
        <v>0</v>
      </c>
      <c r="L30" s="80"/>
      <c r="M30" s="82"/>
      <c r="N30" s="82"/>
      <c r="O30" s="82"/>
      <c r="P30" s="82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</row>
    <row r="31" spans="1:59" ht="9" customHeight="1" hidden="1">
      <c r="A31" s="60" t="s">
        <v>429</v>
      </c>
      <c r="B31" s="17" t="s">
        <v>552</v>
      </c>
      <c r="C31" s="27">
        <f t="shared" si="2"/>
        <v>0</v>
      </c>
      <c r="D31" s="22"/>
      <c r="E31" s="22"/>
      <c r="F31" s="22"/>
      <c r="G31" s="22"/>
      <c r="H31" s="22"/>
      <c r="I31" s="22"/>
      <c r="J31" s="22"/>
      <c r="K31" s="69">
        <f t="shared" si="1"/>
        <v>0</v>
      </c>
      <c r="L31" s="80"/>
      <c r="M31" s="82"/>
      <c r="N31" s="82"/>
      <c r="O31" s="82"/>
      <c r="P31" s="82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1:59" ht="12.75" customHeight="1">
      <c r="A32" s="66" t="s">
        <v>248</v>
      </c>
      <c r="B32" s="21" t="s">
        <v>49</v>
      </c>
      <c r="C32" s="27">
        <f t="shared" si="2"/>
        <v>3000</v>
      </c>
      <c r="D32" s="22"/>
      <c r="E32" s="22"/>
      <c r="F32" s="22">
        <v>3000</v>
      </c>
      <c r="G32" s="22"/>
      <c r="H32" s="22">
        <f>I32</f>
        <v>0</v>
      </c>
      <c r="I32" s="22"/>
      <c r="J32" s="22"/>
      <c r="K32" s="69">
        <f t="shared" si="1"/>
        <v>3000</v>
      </c>
      <c r="L32" s="80"/>
      <c r="M32" s="81"/>
      <c r="N32" s="81"/>
      <c r="O32" s="81"/>
      <c r="P32" s="82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59" ht="0.75" customHeight="1">
      <c r="A33" s="66" t="s">
        <v>321</v>
      </c>
      <c r="B33" s="17" t="s">
        <v>322</v>
      </c>
      <c r="C33" s="27">
        <f t="shared" si="2"/>
        <v>0</v>
      </c>
      <c r="D33" s="22"/>
      <c r="E33" s="22"/>
      <c r="F33" s="22"/>
      <c r="G33" s="22"/>
      <c r="H33" s="22"/>
      <c r="I33" s="22"/>
      <c r="J33" s="22"/>
      <c r="K33" s="69">
        <f t="shared" si="1"/>
        <v>0</v>
      </c>
      <c r="L33" s="80"/>
      <c r="M33" s="81"/>
      <c r="N33" s="81"/>
      <c r="O33" s="81"/>
      <c r="P33" s="82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1:59" ht="15.75" customHeight="1" hidden="1">
      <c r="A34" s="66" t="s">
        <v>300</v>
      </c>
      <c r="B34" s="17" t="s">
        <v>301</v>
      </c>
      <c r="C34" s="27">
        <f t="shared" si="2"/>
        <v>0</v>
      </c>
      <c r="D34" s="22"/>
      <c r="E34" s="22"/>
      <c r="F34" s="22"/>
      <c r="G34" s="22"/>
      <c r="H34" s="22"/>
      <c r="I34" s="22"/>
      <c r="J34" s="22"/>
      <c r="K34" s="69">
        <f t="shared" si="1"/>
        <v>0</v>
      </c>
      <c r="L34" s="80"/>
      <c r="M34" s="81"/>
      <c r="N34" s="81"/>
      <c r="O34" s="81"/>
      <c r="P34" s="82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1:59" ht="12.75">
      <c r="A35" s="60" t="s">
        <v>388</v>
      </c>
      <c r="B35" s="37" t="s">
        <v>82</v>
      </c>
      <c r="C35" s="27">
        <f t="shared" si="2"/>
        <v>380</v>
      </c>
      <c r="D35" s="22"/>
      <c r="E35" s="22"/>
      <c r="F35" s="22">
        <v>380</v>
      </c>
      <c r="G35" s="22"/>
      <c r="H35" s="22"/>
      <c r="I35" s="22"/>
      <c r="J35" s="22"/>
      <c r="K35" s="69">
        <f t="shared" si="1"/>
        <v>380</v>
      </c>
      <c r="L35" s="85"/>
      <c r="M35" s="28"/>
      <c r="N35" s="85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1:59" ht="12.75" hidden="1">
      <c r="A36" s="60" t="s">
        <v>83</v>
      </c>
      <c r="B36" s="21" t="s">
        <v>66</v>
      </c>
      <c r="C36" s="27">
        <f t="shared" si="2"/>
        <v>0</v>
      </c>
      <c r="D36" s="22"/>
      <c r="E36" s="22"/>
      <c r="F36" s="22"/>
      <c r="G36" s="22"/>
      <c r="H36" s="22"/>
      <c r="I36" s="22"/>
      <c r="J36" s="22"/>
      <c r="K36" s="69">
        <f t="shared" si="1"/>
        <v>0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1:59" ht="38.25" hidden="1">
      <c r="A37" s="66" t="s">
        <v>309</v>
      </c>
      <c r="B37" s="67" t="s">
        <v>417</v>
      </c>
      <c r="C37" s="27">
        <f t="shared" si="2"/>
        <v>0</v>
      </c>
      <c r="D37" s="22"/>
      <c r="E37" s="22"/>
      <c r="F37" s="22">
        <f>F43</f>
        <v>0</v>
      </c>
      <c r="G37" s="22">
        <f>G40+G42</f>
        <v>0</v>
      </c>
      <c r="H37" s="22"/>
      <c r="I37" s="22"/>
      <c r="J37" s="22"/>
      <c r="K37" s="69">
        <f t="shared" si="1"/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1:59" ht="25.5" hidden="1">
      <c r="A38" s="66"/>
      <c r="B38" s="67" t="s">
        <v>426</v>
      </c>
      <c r="C38" s="27">
        <f t="shared" si="2"/>
        <v>0</v>
      </c>
      <c r="D38" s="22"/>
      <c r="E38" s="22"/>
      <c r="F38" s="22"/>
      <c r="G38" s="22"/>
      <c r="H38" s="22"/>
      <c r="I38" s="22"/>
      <c r="J38" s="22"/>
      <c r="K38" s="69">
        <f t="shared" si="1"/>
        <v>0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</row>
    <row r="39" spans="1:59" ht="12.75" hidden="1">
      <c r="A39" s="66"/>
      <c r="B39" s="67" t="s">
        <v>427</v>
      </c>
      <c r="C39" s="27">
        <f t="shared" si="2"/>
        <v>0</v>
      </c>
      <c r="D39" s="22"/>
      <c r="E39" s="22"/>
      <c r="F39" s="22"/>
      <c r="G39" s="22"/>
      <c r="H39" s="22"/>
      <c r="I39" s="22"/>
      <c r="J39" s="22"/>
      <c r="K39" s="69">
        <f t="shared" si="1"/>
        <v>0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1:59" ht="12.75" hidden="1">
      <c r="A40" s="66"/>
      <c r="B40" s="67" t="s">
        <v>418</v>
      </c>
      <c r="C40" s="27">
        <f t="shared" si="2"/>
        <v>0</v>
      </c>
      <c r="D40" s="22"/>
      <c r="E40" s="22"/>
      <c r="F40" s="22"/>
      <c r="G40" s="22"/>
      <c r="H40" s="22"/>
      <c r="I40" s="22"/>
      <c r="J40" s="22"/>
      <c r="K40" s="69">
        <f t="shared" si="1"/>
        <v>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1:59" ht="12.75" hidden="1">
      <c r="A41" s="66"/>
      <c r="B41" s="67" t="s">
        <v>419</v>
      </c>
      <c r="C41" s="27">
        <f t="shared" si="2"/>
        <v>0</v>
      </c>
      <c r="D41" s="22"/>
      <c r="E41" s="22"/>
      <c r="F41" s="22"/>
      <c r="G41" s="22"/>
      <c r="H41" s="22"/>
      <c r="I41" s="22"/>
      <c r="J41" s="22"/>
      <c r="K41" s="69">
        <f t="shared" si="1"/>
        <v>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1:59" ht="12.75" hidden="1">
      <c r="A42" s="66"/>
      <c r="B42" s="67" t="s">
        <v>415</v>
      </c>
      <c r="C42" s="27">
        <f t="shared" si="2"/>
        <v>0</v>
      </c>
      <c r="D42" s="22"/>
      <c r="E42" s="22"/>
      <c r="F42" s="22"/>
      <c r="G42" s="22"/>
      <c r="H42" s="22"/>
      <c r="I42" s="22"/>
      <c r="J42" s="22"/>
      <c r="K42" s="69">
        <f t="shared" si="1"/>
        <v>0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59" ht="38.25" hidden="1">
      <c r="A43" s="66"/>
      <c r="B43" s="67" t="s">
        <v>149</v>
      </c>
      <c r="C43" s="27">
        <f t="shared" si="2"/>
        <v>0</v>
      </c>
      <c r="D43" s="22"/>
      <c r="E43" s="22"/>
      <c r="F43" s="22"/>
      <c r="G43" s="22"/>
      <c r="H43" s="22"/>
      <c r="I43" s="22"/>
      <c r="J43" s="22"/>
      <c r="K43" s="69">
        <f t="shared" si="1"/>
        <v>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1:12" s="18" customFormat="1" ht="12.75">
      <c r="A44" s="58"/>
      <c r="B44" s="51" t="s">
        <v>218</v>
      </c>
      <c r="C44" s="42">
        <f aca="true" t="shared" si="3" ref="C44:K44">C45+C56+C58</f>
        <v>307593</v>
      </c>
      <c r="D44" s="42">
        <f>D45+D56+D58</f>
        <v>118049.40000000001</v>
      </c>
      <c r="E44" s="42">
        <f t="shared" si="3"/>
        <v>31455.600000000002</v>
      </c>
      <c r="F44" s="42">
        <f t="shared" si="3"/>
        <v>158088</v>
      </c>
      <c r="G44" s="42">
        <f t="shared" si="3"/>
        <v>0</v>
      </c>
      <c r="H44" s="42">
        <f t="shared" si="3"/>
        <v>1859.4</v>
      </c>
      <c r="I44" s="42">
        <f t="shared" si="3"/>
        <v>0</v>
      </c>
      <c r="J44" s="42">
        <f t="shared" si="3"/>
        <v>0</v>
      </c>
      <c r="K44" s="59">
        <f t="shared" si="3"/>
        <v>309452.4</v>
      </c>
      <c r="L44" s="25"/>
    </row>
    <row r="45" spans="1:59" ht="31.5" customHeight="1">
      <c r="A45" s="60" t="s">
        <v>27</v>
      </c>
      <c r="B45" s="21" t="s">
        <v>371</v>
      </c>
      <c r="C45" s="27">
        <f>D45+E45+F45+G45</f>
        <v>306360.1</v>
      </c>
      <c r="D45" s="27">
        <v>117358.1</v>
      </c>
      <c r="E45" s="27">
        <v>31449.9</v>
      </c>
      <c r="F45" s="27">
        <v>157552.1</v>
      </c>
      <c r="G45" s="27"/>
      <c r="H45" s="22">
        <v>1859.4</v>
      </c>
      <c r="I45" s="22"/>
      <c r="J45" s="22"/>
      <c r="K45" s="69">
        <f aca="true" t="shared" si="4" ref="K45:K55">C45+H45</f>
        <v>308219.5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</row>
    <row r="46" spans="1:59" ht="18.75" customHeight="1" hidden="1">
      <c r="A46" s="60"/>
      <c r="B46" s="37" t="s">
        <v>213</v>
      </c>
      <c r="C46" s="27">
        <f>D46+E46+F46+G46</f>
        <v>0</v>
      </c>
      <c r="D46" s="22"/>
      <c r="E46" s="22"/>
      <c r="F46" s="22"/>
      <c r="G46" s="22"/>
      <c r="H46" s="22"/>
      <c r="I46" s="22"/>
      <c r="J46" s="22"/>
      <c r="K46" s="69">
        <f t="shared" si="4"/>
        <v>0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1:59" ht="51" customHeight="1" hidden="1">
      <c r="A47" s="60"/>
      <c r="B47" s="67" t="s">
        <v>375</v>
      </c>
      <c r="C47" s="27">
        <f>D47+E47+F47+G47</f>
        <v>0</v>
      </c>
      <c r="D47" s="22"/>
      <c r="E47" s="22"/>
      <c r="F47" s="22"/>
      <c r="G47" s="22"/>
      <c r="H47" s="22"/>
      <c r="I47" s="22"/>
      <c r="J47" s="22"/>
      <c r="K47" s="69">
        <f t="shared" si="4"/>
        <v>0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1:59" ht="51" customHeight="1" hidden="1">
      <c r="A48" s="60"/>
      <c r="B48" s="37" t="s">
        <v>422</v>
      </c>
      <c r="C48" s="27">
        <f>D48+E48+F48+G48</f>
        <v>0</v>
      </c>
      <c r="D48" s="22"/>
      <c r="E48" s="22"/>
      <c r="F48" s="22"/>
      <c r="G48" s="22"/>
      <c r="H48" s="22"/>
      <c r="I48" s="22"/>
      <c r="J48" s="22"/>
      <c r="K48" s="69">
        <f t="shared" si="4"/>
        <v>0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</row>
    <row r="49" spans="1:59" ht="54.75" customHeight="1" hidden="1">
      <c r="A49" s="60"/>
      <c r="B49" s="37" t="s">
        <v>423</v>
      </c>
      <c r="C49" s="27">
        <f>D49+E49+F49+G49</f>
        <v>0</v>
      </c>
      <c r="D49" s="22"/>
      <c r="E49" s="22"/>
      <c r="F49" s="22"/>
      <c r="G49" s="22"/>
      <c r="H49" s="22"/>
      <c r="I49" s="22"/>
      <c r="J49" s="22"/>
      <c r="K49" s="69">
        <f t="shared" si="4"/>
        <v>0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1:59" ht="45.75" customHeight="1" hidden="1">
      <c r="A50" s="60"/>
      <c r="B50" s="37" t="s">
        <v>424</v>
      </c>
      <c r="C50" s="27"/>
      <c r="D50" s="22"/>
      <c r="E50" s="22"/>
      <c r="F50" s="22"/>
      <c r="G50" s="22"/>
      <c r="H50" s="22"/>
      <c r="I50" s="22"/>
      <c r="J50" s="22"/>
      <c r="K50" s="69">
        <f t="shared" si="4"/>
        <v>0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</row>
    <row r="51" spans="1:59" ht="56.25" customHeight="1">
      <c r="A51" s="60" t="s">
        <v>330</v>
      </c>
      <c r="B51" s="67" t="s">
        <v>214</v>
      </c>
      <c r="C51" s="27">
        <f>D51+E51+F51+G51</f>
        <v>1546.4</v>
      </c>
      <c r="D51" s="22">
        <v>872.2</v>
      </c>
      <c r="E51" s="22">
        <v>280</v>
      </c>
      <c r="F51" s="22">
        <v>394.2</v>
      </c>
      <c r="G51" s="22"/>
      <c r="H51" s="22">
        <v>538</v>
      </c>
      <c r="I51" s="22"/>
      <c r="J51" s="22"/>
      <c r="K51" s="69">
        <f t="shared" si="4"/>
        <v>2084.4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</row>
    <row r="52" spans="1:59" ht="24" customHeight="1">
      <c r="A52" s="60" t="s">
        <v>331</v>
      </c>
      <c r="B52" s="21" t="s">
        <v>332</v>
      </c>
      <c r="C52" s="27">
        <f>D52+E52+F52+G52</f>
        <v>14174.5</v>
      </c>
      <c r="D52" s="22">
        <f>SUM(D53:D54)</f>
        <v>0</v>
      </c>
      <c r="E52" s="22">
        <f>SUM(E53:E54)</f>
        <v>0</v>
      </c>
      <c r="F52" s="22">
        <f>SUM(F53:F54)</f>
        <v>14174.5</v>
      </c>
      <c r="G52" s="22">
        <f>SUM(G53:G54)</f>
        <v>0</v>
      </c>
      <c r="H52" s="22">
        <f>SUM(H53:H54)</f>
        <v>0</v>
      </c>
      <c r="I52" s="22"/>
      <c r="J52" s="22"/>
      <c r="K52" s="69">
        <f t="shared" si="4"/>
        <v>14174.5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</row>
    <row r="53" spans="1:59" ht="39" customHeight="1">
      <c r="A53" s="60"/>
      <c r="B53" s="21" t="s">
        <v>216</v>
      </c>
      <c r="C53" s="27">
        <f>D53+E53+F53</f>
        <v>11354.5</v>
      </c>
      <c r="D53" s="22"/>
      <c r="E53" s="22"/>
      <c r="F53" s="22">
        <v>11354.5</v>
      </c>
      <c r="G53" s="22"/>
      <c r="H53" s="22"/>
      <c r="I53" s="22"/>
      <c r="J53" s="22"/>
      <c r="K53" s="69">
        <f t="shared" si="4"/>
        <v>11354.5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</row>
    <row r="54" spans="1:59" ht="42.75" customHeight="1">
      <c r="A54" s="60"/>
      <c r="B54" s="21" t="s">
        <v>217</v>
      </c>
      <c r="C54" s="27">
        <f>D54+E54+F54</f>
        <v>2820</v>
      </c>
      <c r="D54" s="22"/>
      <c r="E54" s="22"/>
      <c r="F54" s="22">
        <v>2820</v>
      </c>
      <c r="G54" s="22"/>
      <c r="H54" s="22"/>
      <c r="I54" s="22"/>
      <c r="J54" s="22"/>
      <c r="K54" s="69">
        <f t="shared" si="4"/>
        <v>2820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1:59" ht="51" customHeight="1">
      <c r="A55" s="60" t="s">
        <v>540</v>
      </c>
      <c r="B55" s="21" t="s">
        <v>539</v>
      </c>
      <c r="C55" s="27">
        <f>D55+E55+F55+G55</f>
        <v>3083.3</v>
      </c>
      <c r="D55" s="22"/>
      <c r="E55" s="22"/>
      <c r="F55" s="22">
        <v>3083.3</v>
      </c>
      <c r="G55" s="22"/>
      <c r="H55" s="22"/>
      <c r="I55" s="22"/>
      <c r="J55" s="22"/>
      <c r="K55" s="69">
        <f t="shared" si="4"/>
        <v>3083.3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</row>
    <row r="56" spans="1:59" ht="25.5" customHeight="1">
      <c r="A56" s="60" t="s">
        <v>528</v>
      </c>
      <c r="B56" s="37" t="s">
        <v>84</v>
      </c>
      <c r="C56" s="27">
        <f>D56+E56+F56</f>
        <v>1079.9</v>
      </c>
      <c r="D56" s="22">
        <v>691.3</v>
      </c>
      <c r="E56" s="22">
        <v>5.7</v>
      </c>
      <c r="F56" s="22">
        <v>382.9</v>
      </c>
      <c r="G56" s="22"/>
      <c r="H56" s="22"/>
      <c r="I56" s="22"/>
      <c r="J56" s="22"/>
      <c r="K56" s="69">
        <f t="shared" si="1"/>
        <v>1079.9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</row>
    <row r="57" spans="1:59" ht="12.75" hidden="1">
      <c r="A57" s="66" t="s">
        <v>557</v>
      </c>
      <c r="B57" s="21" t="s">
        <v>558</v>
      </c>
      <c r="C57" s="27">
        <f>D57+E57+F57</f>
        <v>0</v>
      </c>
      <c r="D57" s="22"/>
      <c r="E57" s="22"/>
      <c r="F57" s="22"/>
      <c r="G57" s="22"/>
      <c r="H57" s="22"/>
      <c r="I57" s="22"/>
      <c r="J57" s="22"/>
      <c r="K57" s="69">
        <f t="shared" si="1"/>
        <v>0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</row>
    <row r="58" spans="1:59" ht="38.25">
      <c r="A58" s="66" t="s">
        <v>309</v>
      </c>
      <c r="B58" s="21" t="s">
        <v>160</v>
      </c>
      <c r="C58" s="27">
        <f>D58+E58+F58</f>
        <v>153</v>
      </c>
      <c r="D58" s="22"/>
      <c r="E58" s="22"/>
      <c r="F58" s="22">
        <f>F59</f>
        <v>153</v>
      </c>
      <c r="G58" s="22"/>
      <c r="H58" s="22"/>
      <c r="I58" s="22"/>
      <c r="J58" s="22"/>
      <c r="K58" s="69">
        <f>C58+H58</f>
        <v>153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</row>
    <row r="59" spans="1:59" ht="18.75" customHeight="1">
      <c r="A59" s="66"/>
      <c r="B59" s="21" t="s">
        <v>553</v>
      </c>
      <c r="C59" s="27">
        <f>D59+E59+F59</f>
        <v>153</v>
      </c>
      <c r="D59" s="22"/>
      <c r="E59" s="22"/>
      <c r="F59" s="22">
        <v>153</v>
      </c>
      <c r="G59" s="22"/>
      <c r="H59" s="22"/>
      <c r="I59" s="22"/>
      <c r="J59" s="22"/>
      <c r="K59" s="69">
        <f t="shared" si="1"/>
        <v>153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</row>
    <row r="60" spans="1:59" s="18" customFormat="1" ht="12.75">
      <c r="A60" s="58"/>
      <c r="B60" s="52" t="s">
        <v>215</v>
      </c>
      <c r="C60" s="42">
        <f>C61+C68+C70+C75</f>
        <v>774358.6</v>
      </c>
      <c r="D60" s="42">
        <f>D61+D68+D70</f>
        <v>328462.6</v>
      </c>
      <c r="E60" s="42">
        <f>E61+E68+E70</f>
        <v>73826.3</v>
      </c>
      <c r="F60" s="42">
        <f>F61+F68+F70+F75</f>
        <v>372069.7</v>
      </c>
      <c r="G60" s="42">
        <f>G61+G68+G70+G67</f>
        <v>0</v>
      </c>
      <c r="H60" s="42">
        <f>H61+H68+H70+H66</f>
        <v>28887</v>
      </c>
      <c r="I60" s="42">
        <f>I61+I68+I70+I67</f>
        <v>0</v>
      </c>
      <c r="J60" s="42">
        <f>J61+J68+J70+J67</f>
        <v>0</v>
      </c>
      <c r="K60" s="59">
        <f>K61+K68+K70+K75</f>
        <v>803245.6000000001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</row>
    <row r="61" spans="1:59" ht="40.5" customHeight="1">
      <c r="A61" s="60" t="s">
        <v>29</v>
      </c>
      <c r="B61" s="37" t="s">
        <v>335</v>
      </c>
      <c r="C61" s="27">
        <f>D61+E61+F61+G61</f>
        <v>746328.2</v>
      </c>
      <c r="D61" s="22">
        <v>317305.7</v>
      </c>
      <c r="E61" s="22">
        <f>78986.3-8000</f>
        <v>70986.3</v>
      </c>
      <c r="F61" s="22">
        <f>350036.2+8000</f>
        <v>358036.2</v>
      </c>
      <c r="G61" s="22">
        <f>G62</f>
        <v>0</v>
      </c>
      <c r="H61" s="22">
        <v>23828.3</v>
      </c>
      <c r="I61" s="22"/>
      <c r="J61" s="22"/>
      <c r="K61" s="69">
        <f t="shared" si="1"/>
        <v>770156.5</v>
      </c>
      <c r="L61" s="85"/>
      <c r="M61" s="136"/>
      <c r="N61" s="85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</row>
    <row r="62" spans="1:59" ht="24" customHeight="1" hidden="1">
      <c r="A62" s="60"/>
      <c r="B62" s="21" t="s">
        <v>376</v>
      </c>
      <c r="C62" s="27">
        <f>D62+E62+F62+G62</f>
        <v>0</v>
      </c>
      <c r="D62" s="22"/>
      <c r="E62" s="22"/>
      <c r="F62" s="22"/>
      <c r="G62" s="22"/>
      <c r="H62" s="22"/>
      <c r="I62" s="22"/>
      <c r="J62" s="22"/>
      <c r="K62" s="69">
        <f t="shared" si="1"/>
        <v>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1:59" ht="27" customHeight="1">
      <c r="A63" s="60"/>
      <c r="B63" s="37" t="s">
        <v>161</v>
      </c>
      <c r="C63" s="27">
        <f aca="true" t="shared" si="5" ref="C63:C76">D63+E63+F63</f>
        <v>10303.5</v>
      </c>
      <c r="D63" s="22"/>
      <c r="E63" s="22"/>
      <c r="F63" s="22">
        <v>10303.5</v>
      </c>
      <c r="G63" s="22"/>
      <c r="H63" s="22"/>
      <c r="I63" s="22"/>
      <c r="J63" s="22"/>
      <c r="K63" s="69">
        <f t="shared" si="1"/>
        <v>10303.5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1:59" ht="57.75" customHeight="1">
      <c r="A64" s="60" t="s">
        <v>334</v>
      </c>
      <c r="B64" s="37" t="s">
        <v>349</v>
      </c>
      <c r="C64" s="27">
        <f t="shared" si="5"/>
        <v>0</v>
      </c>
      <c r="D64" s="22"/>
      <c r="E64" s="22"/>
      <c r="F64" s="22"/>
      <c r="G64" s="22"/>
      <c r="H64" s="22">
        <v>4438.9</v>
      </c>
      <c r="I64" s="22"/>
      <c r="J64" s="22"/>
      <c r="K64" s="69">
        <f t="shared" si="1"/>
        <v>4438.9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</row>
    <row r="65" spans="1:59" ht="0.75" customHeight="1">
      <c r="A65" s="60" t="s">
        <v>334</v>
      </c>
      <c r="B65" s="37" t="s">
        <v>348</v>
      </c>
      <c r="C65" s="27">
        <f t="shared" si="5"/>
        <v>0</v>
      </c>
      <c r="D65" s="22"/>
      <c r="E65" s="22"/>
      <c r="F65" s="22"/>
      <c r="G65" s="22"/>
      <c r="H65" s="22"/>
      <c r="I65" s="22"/>
      <c r="J65" s="22"/>
      <c r="K65" s="69">
        <f t="shared" si="1"/>
        <v>0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</row>
    <row r="66" spans="1:59" ht="26.25" customHeight="1">
      <c r="A66" s="60" t="s">
        <v>90</v>
      </c>
      <c r="B66" s="37" t="s">
        <v>91</v>
      </c>
      <c r="C66" s="27">
        <f>D66+E66+F66</f>
        <v>23901.3</v>
      </c>
      <c r="D66" s="22"/>
      <c r="E66" s="22"/>
      <c r="F66" s="3">
        <v>23901.3</v>
      </c>
      <c r="G66" s="22"/>
      <c r="H66" s="22"/>
      <c r="I66" s="22"/>
      <c r="J66" s="22"/>
      <c r="K66" s="69">
        <f t="shared" si="1"/>
        <v>23901.3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</row>
    <row r="67" spans="1:59" ht="63.75">
      <c r="A67" s="60" t="s">
        <v>103</v>
      </c>
      <c r="B67" s="21" t="s">
        <v>539</v>
      </c>
      <c r="C67" s="27">
        <f t="shared" si="5"/>
        <v>60.9</v>
      </c>
      <c r="D67" s="22"/>
      <c r="E67" s="22"/>
      <c r="F67" s="22">
        <v>60.9</v>
      </c>
      <c r="G67" s="22"/>
      <c r="H67" s="22"/>
      <c r="I67" s="22"/>
      <c r="J67" s="22"/>
      <c r="K67" s="69">
        <f t="shared" si="1"/>
        <v>60.9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</row>
    <row r="68" spans="1:59" ht="45.75" customHeight="1">
      <c r="A68" s="60" t="s">
        <v>27</v>
      </c>
      <c r="B68" s="37" t="s">
        <v>333</v>
      </c>
      <c r="C68" s="27">
        <f t="shared" si="5"/>
        <v>27074.6</v>
      </c>
      <c r="D68" s="22">
        <v>10692.8</v>
      </c>
      <c r="E68" s="22">
        <v>2788.6</v>
      </c>
      <c r="F68" s="22">
        <v>13593.2</v>
      </c>
      <c r="G68" s="22"/>
      <c r="H68" s="22">
        <v>5058.7</v>
      </c>
      <c r="I68" s="22"/>
      <c r="J68" s="22"/>
      <c r="K68" s="69">
        <f t="shared" si="1"/>
        <v>32133.3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</row>
    <row r="69" spans="1:59" ht="63.75">
      <c r="A69" s="60" t="s">
        <v>540</v>
      </c>
      <c r="B69" s="21" t="s">
        <v>539</v>
      </c>
      <c r="C69" s="27">
        <f t="shared" si="5"/>
        <v>230.7</v>
      </c>
      <c r="D69" s="22"/>
      <c r="E69" s="22"/>
      <c r="F69" s="22">
        <v>230.7</v>
      </c>
      <c r="G69" s="22"/>
      <c r="H69" s="22"/>
      <c r="I69" s="22"/>
      <c r="J69" s="22"/>
      <c r="K69" s="69">
        <f t="shared" si="1"/>
        <v>230.7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59" ht="12.75">
      <c r="A70" s="60" t="s">
        <v>529</v>
      </c>
      <c r="B70" s="37" t="s">
        <v>85</v>
      </c>
      <c r="C70" s="27">
        <f t="shared" si="5"/>
        <v>955.8</v>
      </c>
      <c r="D70" s="22">
        <v>464.1</v>
      </c>
      <c r="E70" s="22">
        <v>51.4</v>
      </c>
      <c r="F70" s="22">
        <v>440.3</v>
      </c>
      <c r="G70" s="22"/>
      <c r="H70" s="22">
        <v>0</v>
      </c>
      <c r="I70" s="22"/>
      <c r="J70" s="22"/>
      <c r="K70" s="69">
        <f t="shared" si="1"/>
        <v>955.8</v>
      </c>
      <c r="L70" s="85"/>
      <c r="M70" s="28"/>
      <c r="N70" s="85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59" ht="12.75" hidden="1">
      <c r="A71" s="60" t="s">
        <v>380</v>
      </c>
      <c r="B71" s="17" t="s">
        <v>56</v>
      </c>
      <c r="C71" s="27">
        <f t="shared" si="5"/>
        <v>0</v>
      </c>
      <c r="D71" s="22"/>
      <c r="E71" s="22"/>
      <c r="F71" s="22"/>
      <c r="G71" s="22"/>
      <c r="H71" s="22">
        <f>I71</f>
        <v>0</v>
      </c>
      <c r="I71" s="22"/>
      <c r="J71" s="22"/>
      <c r="K71" s="69">
        <f t="shared" si="1"/>
        <v>0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13" s="18" customFormat="1" ht="25.5" hidden="1">
      <c r="A72" s="66" t="s">
        <v>288</v>
      </c>
      <c r="B72" s="67" t="s">
        <v>289</v>
      </c>
      <c r="C72" s="27">
        <f t="shared" si="5"/>
        <v>0</v>
      </c>
      <c r="D72" s="27"/>
      <c r="E72" s="27"/>
      <c r="F72" s="27"/>
      <c r="G72" s="27"/>
      <c r="H72" s="27">
        <f>I72</f>
        <v>0</v>
      </c>
      <c r="I72" s="27"/>
      <c r="J72" s="27"/>
      <c r="K72" s="69">
        <f t="shared" si="1"/>
        <v>0</v>
      </c>
      <c r="L72" s="25"/>
      <c r="M72" s="26"/>
    </row>
    <row r="73" spans="1:13" s="18" customFormat="1" ht="12.75" hidden="1">
      <c r="A73" s="66" t="s">
        <v>292</v>
      </c>
      <c r="B73" s="17" t="s">
        <v>293</v>
      </c>
      <c r="C73" s="27">
        <f t="shared" si="5"/>
        <v>0</v>
      </c>
      <c r="D73" s="27"/>
      <c r="E73" s="27"/>
      <c r="F73" s="27"/>
      <c r="G73" s="27"/>
      <c r="H73" s="27">
        <f>I73</f>
        <v>0</v>
      </c>
      <c r="I73" s="27"/>
      <c r="J73" s="27"/>
      <c r="K73" s="69">
        <f t="shared" si="1"/>
        <v>0</v>
      </c>
      <c r="L73" s="25"/>
      <c r="M73" s="26"/>
    </row>
    <row r="74" spans="1:13" s="18" customFormat="1" ht="12.75" hidden="1">
      <c r="A74" s="66" t="s">
        <v>557</v>
      </c>
      <c r="B74" s="21" t="s">
        <v>558</v>
      </c>
      <c r="C74" s="27">
        <f t="shared" si="5"/>
        <v>0</v>
      </c>
      <c r="D74" s="27"/>
      <c r="E74" s="27"/>
      <c r="F74" s="27"/>
      <c r="G74" s="27"/>
      <c r="H74" s="27">
        <f>I74</f>
        <v>0</v>
      </c>
      <c r="I74" s="27"/>
      <c r="J74" s="27"/>
      <c r="K74" s="69">
        <f t="shared" si="1"/>
        <v>0</v>
      </c>
      <c r="L74" s="25"/>
      <c r="M74" s="26"/>
    </row>
    <row r="75" spans="1:12" s="18" customFormat="1" ht="47.25" customHeight="1" hidden="1">
      <c r="A75" s="120" t="s">
        <v>309</v>
      </c>
      <c r="B75" s="67" t="s">
        <v>417</v>
      </c>
      <c r="C75" s="27">
        <f t="shared" si="5"/>
        <v>0</v>
      </c>
      <c r="D75" s="27"/>
      <c r="E75" s="27"/>
      <c r="F75" s="27">
        <f>F76</f>
        <v>0</v>
      </c>
      <c r="G75" s="27"/>
      <c r="H75" s="27"/>
      <c r="I75" s="27"/>
      <c r="J75" s="27"/>
      <c r="K75" s="69">
        <f t="shared" si="1"/>
        <v>0</v>
      </c>
      <c r="L75" s="20"/>
    </row>
    <row r="76" spans="1:59" ht="51" hidden="1">
      <c r="A76" s="121"/>
      <c r="B76" s="17" t="s">
        <v>146</v>
      </c>
      <c r="C76" s="27">
        <f t="shared" si="5"/>
        <v>0</v>
      </c>
      <c r="D76" s="141"/>
      <c r="E76" s="141"/>
      <c r="F76" s="27"/>
      <c r="G76" s="141"/>
      <c r="H76" s="27"/>
      <c r="I76" s="27"/>
      <c r="J76" s="27"/>
      <c r="K76" s="27">
        <f t="shared" si="1"/>
        <v>0</v>
      </c>
      <c r="L76" s="174"/>
      <c r="M76" s="174"/>
      <c r="N76" s="174"/>
      <c r="O76" s="174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 s="18" customFormat="1" ht="25.5" customHeight="1">
      <c r="A77" s="58"/>
      <c r="B77" s="52" t="s">
        <v>22</v>
      </c>
      <c r="C77" s="42">
        <f>D77+E77+F77+G77</f>
        <v>144178.39999999997</v>
      </c>
      <c r="D77" s="42">
        <f>D79+D80+D81+D82+D86+D87+D89+D90+D91+D92+D84+D85+D99+D88+D78</f>
        <v>50720.7</v>
      </c>
      <c r="E77" s="42">
        <f>E79+E80+E81+E82+E86+E87+E89+E90+E91+E92+E84+E85+E99+E88+E78</f>
        <v>19415.1</v>
      </c>
      <c r="F77" s="42">
        <f>F79+F80+F81+F82+F86+F87+F89+F90+F91+F92+F84+F85+F99+F88+F78+F96+F97</f>
        <v>74042.59999999999</v>
      </c>
      <c r="G77" s="42">
        <f>G79+G80+G81+G82+G86+G87+G89+G90+G91+G92+G84+G85++G88+G78</f>
        <v>0</v>
      </c>
      <c r="H77" s="42">
        <f>H79+H80+H81+H82+H86+H87+H89+H90+H91+H92+H84+H85+H88+H78+H98</f>
        <v>29785.2</v>
      </c>
      <c r="I77" s="42">
        <f>I79+I80+I81+I82+I86+I87+I89+I90+I91+I92+I84+I85+I99+I88+I78</f>
        <v>0</v>
      </c>
      <c r="J77" s="42" t="e">
        <f>J79+J80+J81+J82+J86+J87+J89+J90+J91+J92+J84+J85+#REF!+J88+J78</f>
        <v>#REF!</v>
      </c>
      <c r="K77" s="59">
        <f>C77+H77</f>
        <v>173963.59999999998</v>
      </c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1:12" s="18" customFormat="1" ht="31.5" customHeight="1">
      <c r="A78" s="60" t="s">
        <v>326</v>
      </c>
      <c r="B78" s="157" t="s">
        <v>327</v>
      </c>
      <c r="C78" s="27">
        <f>D78+E78+F78</f>
        <v>2435</v>
      </c>
      <c r="D78" s="146"/>
      <c r="E78" s="146"/>
      <c r="F78" s="27">
        <v>2435</v>
      </c>
      <c r="G78" s="146"/>
      <c r="H78" s="146"/>
      <c r="I78" s="146"/>
      <c r="J78" s="146"/>
      <c r="K78" s="61">
        <f>C78+H78</f>
        <v>2435</v>
      </c>
      <c r="L78" s="25"/>
    </row>
    <row r="79" spans="1:59" ht="15" customHeight="1">
      <c r="A79" s="60" t="s">
        <v>37</v>
      </c>
      <c r="B79" s="21" t="s">
        <v>38</v>
      </c>
      <c r="C79" s="27">
        <f>D79+E79+F79</f>
        <v>0.6</v>
      </c>
      <c r="D79" s="22"/>
      <c r="E79" s="22"/>
      <c r="F79" s="22">
        <v>0.6</v>
      </c>
      <c r="G79" s="22"/>
      <c r="H79" s="22"/>
      <c r="I79" s="22"/>
      <c r="J79" s="22"/>
      <c r="K79" s="69">
        <f t="shared" si="1"/>
        <v>0.6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1:59" ht="12.75" hidden="1">
      <c r="A80" s="60" t="s">
        <v>257</v>
      </c>
      <c r="B80" s="17" t="s">
        <v>258</v>
      </c>
      <c r="C80" s="27">
        <f>D80+E80+F80</f>
        <v>0</v>
      </c>
      <c r="D80" s="27"/>
      <c r="E80" s="27"/>
      <c r="F80" s="27"/>
      <c r="G80" s="22"/>
      <c r="H80" s="22"/>
      <c r="I80" s="22"/>
      <c r="J80" s="22"/>
      <c r="K80" s="69">
        <f t="shared" si="1"/>
        <v>0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59" ht="25.5" hidden="1">
      <c r="A81" s="60" t="s">
        <v>259</v>
      </c>
      <c r="B81" s="17" t="s">
        <v>260</v>
      </c>
      <c r="C81" s="27">
        <f>D81+E81+F81+G81</f>
        <v>0</v>
      </c>
      <c r="D81" s="27"/>
      <c r="E81" s="27"/>
      <c r="F81" s="27"/>
      <c r="G81" s="22"/>
      <c r="H81" s="22"/>
      <c r="I81" s="22"/>
      <c r="J81" s="22"/>
      <c r="K81" s="69">
        <f t="shared" si="1"/>
        <v>0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104.25" customHeight="1">
      <c r="A82" s="60" t="s">
        <v>396</v>
      </c>
      <c r="B82" s="21" t="s">
        <v>393</v>
      </c>
      <c r="C82" s="27">
        <f>D82+E82+F82+G82</f>
        <v>137399.69999999998</v>
      </c>
      <c r="D82" s="22">
        <v>50720.7</v>
      </c>
      <c r="E82" s="22">
        <v>19415.1</v>
      </c>
      <c r="F82" s="22">
        <f>66963.9+300</f>
        <v>67263.9</v>
      </c>
      <c r="G82" s="22"/>
      <c r="H82" s="22">
        <v>21469.2</v>
      </c>
      <c r="I82" s="22"/>
      <c r="J82" s="22"/>
      <c r="K82" s="69">
        <f t="shared" si="1"/>
        <v>158868.9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4.25" customHeight="1" hidden="1">
      <c r="A83" s="60"/>
      <c r="B83" s="17" t="s">
        <v>329</v>
      </c>
      <c r="C83" s="27">
        <f>D83+E83+F83+G83</f>
        <v>0</v>
      </c>
      <c r="D83" s="22"/>
      <c r="E83" s="22"/>
      <c r="F83" s="22"/>
      <c r="G83" s="22"/>
      <c r="H83" s="22"/>
      <c r="I83" s="22"/>
      <c r="J83" s="22"/>
      <c r="K83" s="69">
        <f t="shared" si="1"/>
        <v>0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ht="14.25" customHeight="1" hidden="1">
      <c r="A84" s="60" t="s">
        <v>255</v>
      </c>
      <c r="B84" s="17" t="s">
        <v>256</v>
      </c>
      <c r="C84" s="27">
        <f>D84+E84+F84</f>
        <v>0</v>
      </c>
      <c r="D84" s="27"/>
      <c r="E84" s="27"/>
      <c r="F84" s="27"/>
      <c r="G84" s="27"/>
      <c r="H84" s="27"/>
      <c r="I84" s="27"/>
      <c r="J84" s="27"/>
      <c r="K84" s="61">
        <f t="shared" si="1"/>
        <v>0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59" ht="29.25" customHeight="1">
      <c r="A85" s="60" t="s">
        <v>41</v>
      </c>
      <c r="B85" s="21" t="s">
        <v>86</v>
      </c>
      <c r="C85" s="27">
        <f>D85+E85+F85</f>
        <v>621.2</v>
      </c>
      <c r="D85" s="27"/>
      <c r="E85" s="27"/>
      <c r="F85" s="27">
        <v>621.2</v>
      </c>
      <c r="G85" s="27"/>
      <c r="H85" s="27"/>
      <c r="I85" s="27"/>
      <c r="J85" s="27"/>
      <c r="K85" s="61">
        <f t="shared" si="1"/>
        <v>621.2</v>
      </c>
      <c r="L85" s="7"/>
      <c r="M85" s="1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5" customHeight="1">
      <c r="A86" s="60" t="s">
        <v>389</v>
      </c>
      <c r="B86" s="17" t="s">
        <v>416</v>
      </c>
      <c r="C86" s="27">
        <f aca="true" t="shared" si="6" ref="C86:C112">D86+E86+F86</f>
        <v>1735.6</v>
      </c>
      <c r="D86" s="22"/>
      <c r="E86" s="22"/>
      <c r="F86" s="22">
        <v>1735.6</v>
      </c>
      <c r="G86" s="22"/>
      <c r="H86" s="22"/>
      <c r="I86" s="22"/>
      <c r="J86" s="22"/>
      <c r="K86" s="69">
        <f t="shared" si="1"/>
        <v>1735.6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1:59" ht="29.25" customHeight="1" hidden="1">
      <c r="A87" s="60"/>
      <c r="B87" s="17" t="s">
        <v>431</v>
      </c>
      <c r="C87" s="27">
        <f>D87+E87+F87</f>
        <v>0</v>
      </c>
      <c r="D87" s="22"/>
      <c r="E87" s="22"/>
      <c r="F87" s="88"/>
      <c r="G87" s="22"/>
      <c r="H87" s="22"/>
      <c r="I87" s="22"/>
      <c r="J87" s="22"/>
      <c r="K87" s="69">
        <f>C87+H87</f>
        <v>0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ht="12.75" hidden="1">
      <c r="A88" s="60" t="s">
        <v>556</v>
      </c>
      <c r="B88" s="129" t="s">
        <v>555</v>
      </c>
      <c r="C88" s="27">
        <f t="shared" si="6"/>
        <v>0</v>
      </c>
      <c r="D88" s="22"/>
      <c r="E88" s="22"/>
      <c r="F88" s="22"/>
      <c r="G88" s="22"/>
      <c r="H88" s="22"/>
      <c r="I88" s="22"/>
      <c r="J88" s="22"/>
      <c r="K88" s="69">
        <f t="shared" si="1"/>
        <v>0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59" ht="28.5" customHeight="1">
      <c r="A89" s="60" t="s">
        <v>106</v>
      </c>
      <c r="B89" s="21" t="s">
        <v>114</v>
      </c>
      <c r="C89" s="27">
        <f t="shared" si="6"/>
        <v>874.4</v>
      </c>
      <c r="D89" s="27"/>
      <c r="E89" s="27"/>
      <c r="F89" s="27">
        <v>874.4</v>
      </c>
      <c r="G89" s="22"/>
      <c r="H89" s="22"/>
      <c r="I89" s="22"/>
      <c r="J89" s="22"/>
      <c r="K89" s="69">
        <f t="shared" si="1"/>
        <v>874.4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59" ht="12.75">
      <c r="A90" s="60" t="s">
        <v>115</v>
      </c>
      <c r="B90" s="21" t="s">
        <v>116</v>
      </c>
      <c r="C90" s="27">
        <f t="shared" si="6"/>
        <v>1111.9</v>
      </c>
      <c r="D90" s="27"/>
      <c r="E90" s="27"/>
      <c r="F90" s="27">
        <v>1111.9</v>
      </c>
      <c r="G90" s="22"/>
      <c r="H90" s="22"/>
      <c r="I90" s="22"/>
      <c r="J90" s="22"/>
      <c r="K90" s="69">
        <f t="shared" si="1"/>
        <v>1111.9</v>
      </c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1:59" ht="25.5" hidden="1">
      <c r="A91" s="60" t="s">
        <v>275</v>
      </c>
      <c r="B91" s="17" t="s">
        <v>276</v>
      </c>
      <c r="C91" s="27">
        <f t="shared" si="6"/>
        <v>0</v>
      </c>
      <c r="D91" s="27"/>
      <c r="E91" s="27"/>
      <c r="F91" s="27"/>
      <c r="G91" s="22"/>
      <c r="H91" s="22"/>
      <c r="I91" s="22"/>
      <c r="J91" s="22"/>
      <c r="K91" s="69">
        <f t="shared" si="1"/>
        <v>0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59" ht="30" customHeight="1" hidden="1">
      <c r="A92" s="60" t="s">
        <v>46</v>
      </c>
      <c r="B92" s="21" t="s">
        <v>279</v>
      </c>
      <c r="C92" s="27">
        <f t="shared" si="6"/>
        <v>0</v>
      </c>
      <c r="D92" s="27"/>
      <c r="E92" s="27"/>
      <c r="F92" s="27"/>
      <c r="G92" s="22"/>
      <c r="H92" s="22"/>
      <c r="I92" s="22"/>
      <c r="J92" s="22"/>
      <c r="K92" s="69">
        <f t="shared" si="1"/>
        <v>0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1:59" ht="24.75" customHeight="1" hidden="1">
      <c r="A93" s="58"/>
      <c r="B93" s="53" t="s">
        <v>69</v>
      </c>
      <c r="C93" s="42">
        <f>C94+C95</f>
        <v>0</v>
      </c>
      <c r="D93" s="42">
        <f>D94+D95</f>
        <v>0</v>
      </c>
      <c r="E93" s="42">
        <f>E94+E95</f>
        <v>0</v>
      </c>
      <c r="F93" s="42">
        <f>F94+F95</f>
        <v>0</v>
      </c>
      <c r="G93" s="132">
        <f>G94</f>
        <v>0</v>
      </c>
      <c r="H93" s="132">
        <f>H94</f>
        <v>0</v>
      </c>
      <c r="I93" s="132">
        <f>I94</f>
        <v>0</v>
      </c>
      <c r="J93" s="132">
        <f>J94</f>
        <v>0</v>
      </c>
      <c r="K93" s="83">
        <f>C93+H93</f>
        <v>0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1:59" ht="12.75" hidden="1">
      <c r="A94" s="60" t="s">
        <v>47</v>
      </c>
      <c r="B94" s="37" t="s">
        <v>48</v>
      </c>
      <c r="C94" s="27">
        <f t="shared" si="6"/>
        <v>0</v>
      </c>
      <c r="D94" s="22"/>
      <c r="E94" s="22"/>
      <c r="F94" s="22"/>
      <c r="G94" s="22"/>
      <c r="H94" s="22"/>
      <c r="I94" s="22"/>
      <c r="J94" s="22"/>
      <c r="K94" s="69">
        <f t="shared" si="1"/>
        <v>0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59" ht="12.75" hidden="1">
      <c r="A95" s="131" t="s">
        <v>556</v>
      </c>
      <c r="B95" s="129" t="s">
        <v>555</v>
      </c>
      <c r="C95" s="27">
        <f t="shared" si="6"/>
        <v>0</v>
      </c>
      <c r="D95" s="22"/>
      <c r="E95" s="22"/>
      <c r="F95" s="22"/>
      <c r="G95" s="22"/>
      <c r="H95" s="22"/>
      <c r="I95" s="22"/>
      <c r="J95" s="22"/>
      <c r="K95" s="69">
        <f t="shared" si="1"/>
        <v>0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1:59" ht="25.5" hidden="1">
      <c r="A96" s="60" t="s">
        <v>106</v>
      </c>
      <c r="B96" s="21" t="s">
        <v>162</v>
      </c>
      <c r="C96" s="27">
        <f t="shared" si="6"/>
        <v>0</v>
      </c>
      <c r="D96" s="27"/>
      <c r="E96" s="27"/>
      <c r="F96" s="27"/>
      <c r="G96" s="27"/>
      <c r="H96" s="27"/>
      <c r="I96" s="27"/>
      <c r="J96" s="27"/>
      <c r="K96" s="61">
        <f t="shared" si="1"/>
        <v>0</v>
      </c>
      <c r="L96" s="7"/>
      <c r="M96" s="18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ht="12.75" hidden="1">
      <c r="A97" s="60" t="s">
        <v>115</v>
      </c>
      <c r="B97" s="21" t="s">
        <v>116</v>
      </c>
      <c r="C97" s="27">
        <f t="shared" si="6"/>
        <v>0</v>
      </c>
      <c r="D97" s="27"/>
      <c r="E97" s="27"/>
      <c r="F97" s="27"/>
      <c r="G97" s="27"/>
      <c r="H97" s="27"/>
      <c r="I97" s="27"/>
      <c r="J97" s="27"/>
      <c r="K97" s="61">
        <f t="shared" si="1"/>
        <v>0</v>
      </c>
      <c r="L97" s="7"/>
      <c r="M97" s="18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ht="14.25" customHeight="1">
      <c r="A98" s="66" t="s">
        <v>429</v>
      </c>
      <c r="B98" s="220" t="s">
        <v>430</v>
      </c>
      <c r="C98" s="27"/>
      <c r="D98" s="22"/>
      <c r="E98" s="22"/>
      <c r="F98" s="22"/>
      <c r="G98" s="22"/>
      <c r="H98" s="22">
        <f>H99</f>
        <v>8316</v>
      </c>
      <c r="I98" s="22"/>
      <c r="J98" s="22"/>
      <c r="K98" s="69">
        <f t="shared" si="1"/>
        <v>8316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  <row r="99" spans="1:59" ht="91.5" customHeight="1">
      <c r="A99" s="201"/>
      <c r="B99" s="37" t="s">
        <v>156</v>
      </c>
      <c r="C99" s="27">
        <f>D99+E99+F99</f>
        <v>0</v>
      </c>
      <c r="D99" s="27"/>
      <c r="E99" s="27"/>
      <c r="F99" s="27"/>
      <c r="G99" s="27"/>
      <c r="H99" s="27">
        <v>8316</v>
      </c>
      <c r="I99" s="27"/>
      <c r="J99" s="27"/>
      <c r="K99" s="69">
        <f>C99+H99</f>
        <v>8316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</row>
    <row r="100" spans="1:11" ht="12.75">
      <c r="A100" s="58"/>
      <c r="B100" s="53" t="s">
        <v>23</v>
      </c>
      <c r="C100" s="42">
        <f>D100+E100+F100+G100</f>
        <v>22374.7</v>
      </c>
      <c r="D100" s="42">
        <f>D101+D102+D104+D105+D106+D107+D109+D112+D110</f>
        <v>2468.71044</v>
      </c>
      <c r="E100" s="42">
        <f>E101+E102+E104+E105+E106+E107+E109+E112+E110</f>
        <v>676.2</v>
      </c>
      <c r="F100" s="42">
        <f>F101+F102+F104+F105+F106+F107+F109+F112+F110+F111</f>
        <v>19229.78956</v>
      </c>
      <c r="G100" s="42">
        <f>G101+G102+G104+G105+G106+G107+G109+G112+G110</f>
        <v>0</v>
      </c>
      <c r="H100" s="42">
        <f>H101+H102+H104+H105+H106+H107+H109+H112+H110</f>
        <v>0</v>
      </c>
      <c r="I100" s="42">
        <f>I101+I102+I104+I105+I106+I107+I109+I112+I110</f>
        <v>0</v>
      </c>
      <c r="J100" s="24"/>
      <c r="K100" s="83">
        <f>C100+H100</f>
        <v>22374.7</v>
      </c>
    </row>
    <row r="101" spans="1:59" ht="18" customHeight="1">
      <c r="A101" s="60" t="s">
        <v>261</v>
      </c>
      <c r="B101" s="17" t="s">
        <v>262</v>
      </c>
      <c r="C101" s="27">
        <f t="shared" si="6"/>
        <v>956.9</v>
      </c>
      <c r="D101" s="27">
        <v>586.41044</v>
      </c>
      <c r="E101" s="27">
        <v>21.6</v>
      </c>
      <c r="F101" s="27">
        <v>348.88955999999996</v>
      </c>
      <c r="G101" s="22"/>
      <c r="H101" s="22"/>
      <c r="I101" s="22"/>
      <c r="J101" s="22"/>
      <c r="K101" s="69">
        <f t="shared" si="1"/>
        <v>956.9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</row>
    <row r="102" spans="1:59" ht="25.5">
      <c r="A102" s="60" t="s">
        <v>263</v>
      </c>
      <c r="B102" s="17" t="s">
        <v>264</v>
      </c>
      <c r="C102" s="27">
        <f>D102+E102+F102+G102</f>
        <v>196.2</v>
      </c>
      <c r="D102" s="27"/>
      <c r="E102" s="27"/>
      <c r="F102" s="27">
        <v>196.2</v>
      </c>
      <c r="G102" s="22"/>
      <c r="H102" s="22"/>
      <c r="I102" s="22"/>
      <c r="J102" s="22"/>
      <c r="K102" s="69">
        <f>C102+H102</f>
        <v>196.2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</row>
    <row r="103" spans="1:59" ht="25.5" hidden="1">
      <c r="A103" s="60"/>
      <c r="B103" s="17" t="s">
        <v>323</v>
      </c>
      <c r="C103" s="27">
        <f>D103+E103+F103+G103</f>
        <v>0</v>
      </c>
      <c r="D103" s="27"/>
      <c r="E103" s="27"/>
      <c r="F103" s="27"/>
      <c r="G103" s="27"/>
      <c r="H103" s="27"/>
      <c r="I103" s="27"/>
      <c r="J103" s="27"/>
      <c r="K103" s="61">
        <f>C103+H103</f>
        <v>0</v>
      </c>
      <c r="L103" s="7"/>
      <c r="M103" s="1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ht="25.5">
      <c r="A104" s="60" t="s">
        <v>265</v>
      </c>
      <c r="B104" s="17" t="s">
        <v>377</v>
      </c>
      <c r="C104" s="27">
        <f t="shared" si="6"/>
        <v>1090</v>
      </c>
      <c r="D104" s="27"/>
      <c r="E104" s="27"/>
      <c r="F104" s="27">
        <v>1090</v>
      </c>
      <c r="G104" s="22"/>
      <c r="H104" s="22"/>
      <c r="I104" s="22"/>
      <c r="J104" s="22"/>
      <c r="K104" s="69">
        <f t="shared" si="1"/>
        <v>1090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  <row r="105" spans="1:59" ht="25.5">
      <c r="A105" s="60" t="s">
        <v>266</v>
      </c>
      <c r="B105" s="17" t="s">
        <v>267</v>
      </c>
      <c r="C105" s="27">
        <f t="shared" si="6"/>
        <v>65.8</v>
      </c>
      <c r="D105" s="27"/>
      <c r="E105" s="27"/>
      <c r="F105" s="27">
        <v>65.8</v>
      </c>
      <c r="G105" s="22"/>
      <c r="H105" s="22"/>
      <c r="I105" s="22"/>
      <c r="J105" s="22"/>
      <c r="K105" s="69">
        <f t="shared" si="1"/>
        <v>65.8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1:59" ht="15" customHeight="1">
      <c r="A106" s="60" t="s">
        <v>268</v>
      </c>
      <c r="B106" s="17" t="s">
        <v>269</v>
      </c>
      <c r="C106" s="27">
        <f t="shared" si="6"/>
        <v>1610.9</v>
      </c>
      <c r="D106" s="27">
        <v>595.7</v>
      </c>
      <c r="E106" s="27">
        <v>95.6</v>
      </c>
      <c r="F106" s="27">
        <v>919.6</v>
      </c>
      <c r="G106" s="22"/>
      <c r="H106" s="22"/>
      <c r="I106" s="22"/>
      <c r="J106" s="22"/>
      <c r="K106" s="69">
        <f t="shared" si="1"/>
        <v>1610.9</v>
      </c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1:59" ht="12.75">
      <c r="A107" s="60" t="s">
        <v>270</v>
      </c>
      <c r="B107" s="17" t="s">
        <v>271</v>
      </c>
      <c r="C107" s="27">
        <f>D107+E107+F107+G107</f>
        <v>3460.6</v>
      </c>
      <c r="D107" s="27">
        <v>1286.6</v>
      </c>
      <c r="E107" s="27">
        <v>559</v>
      </c>
      <c r="F107" s="27">
        <f>2380-765</f>
        <v>1615</v>
      </c>
      <c r="G107" s="22"/>
      <c r="H107" s="22"/>
      <c r="I107" s="22"/>
      <c r="J107" s="22"/>
      <c r="K107" s="69">
        <f t="shared" si="1"/>
        <v>3460.6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59" ht="38.25" hidden="1">
      <c r="A108" s="60"/>
      <c r="B108" s="17" t="s">
        <v>390</v>
      </c>
      <c r="C108" s="27">
        <f>D108+E108+F108+G108</f>
        <v>0</v>
      </c>
      <c r="D108" s="27"/>
      <c r="E108" s="27"/>
      <c r="F108" s="27"/>
      <c r="G108" s="27"/>
      <c r="H108" s="27"/>
      <c r="I108" s="27"/>
      <c r="J108" s="27"/>
      <c r="K108" s="61">
        <f t="shared" si="1"/>
        <v>0</v>
      </c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1:59" ht="25.5">
      <c r="A109" s="60" t="s">
        <v>272</v>
      </c>
      <c r="B109" s="17" t="s">
        <v>273</v>
      </c>
      <c r="C109" s="27">
        <f t="shared" si="6"/>
        <v>65.8</v>
      </c>
      <c r="D109" s="27"/>
      <c r="E109" s="27"/>
      <c r="F109" s="27">
        <v>65.8</v>
      </c>
      <c r="G109" s="22"/>
      <c r="H109" s="22"/>
      <c r="I109" s="22"/>
      <c r="J109" s="22"/>
      <c r="K109" s="69">
        <f t="shared" si="1"/>
        <v>65.8</v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1:59" ht="51">
      <c r="A110" s="60" t="s">
        <v>324</v>
      </c>
      <c r="B110" s="21" t="s">
        <v>325</v>
      </c>
      <c r="C110" s="27">
        <f>D110+E110+F110+G110</f>
        <v>14926</v>
      </c>
      <c r="D110" s="27"/>
      <c r="E110" s="27"/>
      <c r="F110" s="27">
        <v>14926</v>
      </c>
      <c r="G110" s="27"/>
      <c r="H110" s="27"/>
      <c r="I110" s="27"/>
      <c r="J110" s="27"/>
      <c r="K110" s="61">
        <f>C110+H110</f>
        <v>14926</v>
      </c>
      <c r="L110" s="7"/>
      <c r="M110" s="1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ht="25.5" hidden="1">
      <c r="A111" s="60" t="s">
        <v>104</v>
      </c>
      <c r="B111" s="21" t="s">
        <v>105</v>
      </c>
      <c r="C111" s="27">
        <f>D111+E111+F111</f>
        <v>0</v>
      </c>
      <c r="D111" s="27"/>
      <c r="E111" s="27"/>
      <c r="F111" s="27"/>
      <c r="G111" s="27"/>
      <c r="H111" s="27"/>
      <c r="I111" s="27"/>
      <c r="J111" s="27"/>
      <c r="K111" s="61">
        <f>C111+H111</f>
        <v>0</v>
      </c>
      <c r="L111" s="7"/>
      <c r="M111" s="1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ht="61.5" customHeight="1">
      <c r="A112" s="60" t="s">
        <v>538</v>
      </c>
      <c r="B112" s="21" t="s">
        <v>539</v>
      </c>
      <c r="C112" s="27">
        <f t="shared" si="6"/>
        <v>2.5</v>
      </c>
      <c r="D112" s="22"/>
      <c r="E112" s="22"/>
      <c r="F112" s="22">
        <v>2.5</v>
      </c>
      <c r="G112" s="22"/>
      <c r="H112" s="22"/>
      <c r="I112" s="22"/>
      <c r="J112" s="22"/>
      <c r="K112" s="69">
        <f t="shared" si="1"/>
        <v>2.5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1:59" s="18" customFormat="1" ht="12.75" hidden="1">
      <c r="A113" s="58"/>
      <c r="B113" s="53" t="s">
        <v>541</v>
      </c>
      <c r="C113" s="42">
        <f>C114</f>
        <v>0</v>
      </c>
      <c r="D113" s="132">
        <f aca="true" t="shared" si="7" ref="D113:K113">D114</f>
        <v>0</v>
      </c>
      <c r="E113" s="132">
        <f t="shared" si="7"/>
        <v>0</v>
      </c>
      <c r="F113" s="42">
        <f t="shared" si="7"/>
        <v>0</v>
      </c>
      <c r="G113" s="132">
        <f t="shared" si="7"/>
        <v>0</v>
      </c>
      <c r="H113" s="132">
        <f t="shared" si="7"/>
        <v>0</v>
      </c>
      <c r="I113" s="132">
        <f t="shared" si="7"/>
        <v>0</v>
      </c>
      <c r="J113" s="132">
        <f t="shared" si="7"/>
        <v>0</v>
      </c>
      <c r="K113" s="59">
        <f t="shared" si="7"/>
        <v>0</v>
      </c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</row>
    <row r="114" spans="1:59" ht="12.75" hidden="1">
      <c r="A114" s="60" t="s">
        <v>378</v>
      </c>
      <c r="B114" s="37" t="s">
        <v>379</v>
      </c>
      <c r="C114" s="27">
        <f>D114+E114+F114</f>
        <v>0</v>
      </c>
      <c r="D114" s="22"/>
      <c r="E114" s="22"/>
      <c r="F114" s="22"/>
      <c r="G114" s="133"/>
      <c r="H114" s="140">
        <f>I114</f>
        <v>0</v>
      </c>
      <c r="I114" s="133"/>
      <c r="J114" s="133"/>
      <c r="K114" s="83">
        <f>C114+H114</f>
        <v>0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1:59" s="18" customFormat="1" ht="28.5" customHeight="1" hidden="1">
      <c r="A115" s="58"/>
      <c r="B115" s="53" t="s">
        <v>24</v>
      </c>
      <c r="C115" s="42">
        <f>D115+E115+F115+G115</f>
        <v>0</v>
      </c>
      <c r="D115" s="24"/>
      <c r="E115" s="24"/>
      <c r="F115" s="24">
        <v>0</v>
      </c>
      <c r="G115" s="24"/>
      <c r="H115" s="24">
        <f>I115</f>
        <v>0</v>
      </c>
      <c r="I115" s="24"/>
      <c r="J115" s="24"/>
      <c r="K115" s="83">
        <f>C115+H115</f>
        <v>0</v>
      </c>
      <c r="L115" s="84"/>
      <c r="M115" s="84"/>
      <c r="N115" s="84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</row>
    <row r="116" spans="1:59" s="18" customFormat="1" ht="20.25" customHeight="1" hidden="1">
      <c r="A116" s="60" t="s">
        <v>248</v>
      </c>
      <c r="B116" s="21" t="s">
        <v>249</v>
      </c>
      <c r="C116" s="27">
        <f>D116+E116+F116+G116</f>
        <v>0</v>
      </c>
      <c r="D116" s="22"/>
      <c r="E116" s="22"/>
      <c r="F116" s="22"/>
      <c r="G116" s="24"/>
      <c r="H116" s="24"/>
      <c r="I116" s="24"/>
      <c r="J116" s="24"/>
      <c r="K116" s="69">
        <f t="shared" si="1"/>
        <v>0</v>
      </c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</row>
    <row r="117" spans="1:59" s="18" customFormat="1" ht="39" customHeight="1" hidden="1">
      <c r="A117" s="66" t="s">
        <v>296</v>
      </c>
      <c r="B117" s="17" t="s">
        <v>297</v>
      </c>
      <c r="C117" s="27">
        <f>D117+E117+F117+G117</f>
        <v>0</v>
      </c>
      <c r="D117" s="22"/>
      <c r="E117" s="22"/>
      <c r="F117" s="22"/>
      <c r="G117" s="24"/>
      <c r="H117" s="22"/>
      <c r="I117" s="22"/>
      <c r="J117" s="24"/>
      <c r="K117" s="69">
        <f t="shared" si="1"/>
        <v>0</v>
      </c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</row>
    <row r="118" spans="1:59" s="18" customFormat="1" ht="0.75" customHeight="1">
      <c r="A118" s="60" t="s">
        <v>292</v>
      </c>
      <c r="B118" s="17" t="s">
        <v>293</v>
      </c>
      <c r="C118" s="27">
        <f>D118+E118+F118+G118</f>
        <v>0</v>
      </c>
      <c r="D118" s="22"/>
      <c r="E118" s="22"/>
      <c r="F118" s="22"/>
      <c r="G118" s="24"/>
      <c r="H118" s="22">
        <f>I118</f>
        <v>0</v>
      </c>
      <c r="I118" s="22"/>
      <c r="J118" s="24"/>
      <c r="K118" s="69">
        <f>C118+H118</f>
        <v>0</v>
      </c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</row>
    <row r="119" spans="1:59" s="18" customFormat="1" ht="1.5" customHeight="1" hidden="1">
      <c r="A119" s="60" t="s">
        <v>542</v>
      </c>
      <c r="B119" s="19" t="s">
        <v>298</v>
      </c>
      <c r="C119" s="27">
        <f>D119+E119+F119+G119</f>
        <v>0</v>
      </c>
      <c r="D119" s="22"/>
      <c r="E119" s="22"/>
      <c r="F119" s="22"/>
      <c r="G119" s="24"/>
      <c r="H119" s="22"/>
      <c r="I119" s="22"/>
      <c r="J119" s="24"/>
      <c r="K119" s="69">
        <f>C119+H119</f>
        <v>0</v>
      </c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</row>
    <row r="120" spans="1:13" ht="12.75">
      <c r="A120" s="60"/>
      <c r="B120" s="53" t="s">
        <v>205</v>
      </c>
      <c r="C120" s="42">
        <f>C124+C126+C129+C130+C121+C122+C132+C131+C125</f>
        <v>107654.3</v>
      </c>
      <c r="D120" s="42">
        <f>D124+D126+D129+D130+D121+D122+D132+D131+D125</f>
        <v>25145.500000000004</v>
      </c>
      <c r="E120" s="42">
        <f>E124+E126+E129+E130+E121+E122+E132+E131+E125</f>
        <v>4054.2</v>
      </c>
      <c r="F120" s="42">
        <f>F124+F126+F129+F130+F121+F122+F132+F131+F125</f>
        <v>78454.59999999999</v>
      </c>
      <c r="G120" s="42">
        <f>G124+G126+G129+G130+G121+G122+G132+G131</f>
        <v>0</v>
      </c>
      <c r="H120" s="42">
        <f>H124+H126+H129+H130+H121+H122+H132+H131+H123</f>
        <v>1848.7000000000003</v>
      </c>
      <c r="I120" s="42">
        <f>I124+I126+I129+I130+I121+I122+I132+I131</f>
        <v>0</v>
      </c>
      <c r="J120" s="42">
        <f>J124+J126+J129+J130+J121+J122+J132+J131</f>
        <v>0</v>
      </c>
      <c r="K120" s="59">
        <f>K124+K126+K129+K130+K121+K122+K132+K131+K123+K125</f>
        <v>109502.99999999999</v>
      </c>
      <c r="L120" s="38"/>
      <c r="M120" s="38"/>
    </row>
    <row r="121" spans="1:59" ht="12.75">
      <c r="A121" s="60" t="s">
        <v>281</v>
      </c>
      <c r="B121" s="17" t="s">
        <v>282</v>
      </c>
      <c r="C121" s="27">
        <f>D121+E121+F121+G121</f>
        <v>42581.7</v>
      </c>
      <c r="D121" s="27"/>
      <c r="E121" s="27"/>
      <c r="F121" s="27">
        <v>42581.7</v>
      </c>
      <c r="G121" s="27"/>
      <c r="H121" s="27"/>
      <c r="I121" s="27"/>
      <c r="J121" s="22"/>
      <c r="K121" s="69">
        <f>C121+H121</f>
        <v>42581.7</v>
      </c>
      <c r="L121" s="85"/>
      <c r="M121" s="85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1:59" ht="24.75" customHeight="1">
      <c r="A122" s="60" t="s">
        <v>283</v>
      </c>
      <c r="B122" s="17" t="s">
        <v>163</v>
      </c>
      <c r="C122" s="27">
        <f>D122+E122+F122+G122</f>
        <v>15724.2</v>
      </c>
      <c r="D122" s="27"/>
      <c r="E122" s="27">
        <v>12</v>
      </c>
      <c r="F122" s="27">
        <v>15712.2</v>
      </c>
      <c r="G122" s="27"/>
      <c r="H122" s="27"/>
      <c r="I122" s="27"/>
      <c r="J122" s="22"/>
      <c r="K122" s="69">
        <f t="shared" si="1"/>
        <v>15724.2</v>
      </c>
      <c r="L122" s="85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1:59" ht="12.75">
      <c r="A123" s="66" t="s">
        <v>119</v>
      </c>
      <c r="B123" s="17" t="s">
        <v>120</v>
      </c>
      <c r="C123" s="27"/>
      <c r="D123" s="27"/>
      <c r="E123" s="27"/>
      <c r="F123" s="27"/>
      <c r="G123" s="27"/>
      <c r="H123" s="27">
        <v>62.4</v>
      </c>
      <c r="I123" s="27"/>
      <c r="J123" s="27"/>
      <c r="K123" s="61">
        <f t="shared" si="1"/>
        <v>62.4</v>
      </c>
      <c r="L123" s="7"/>
      <c r="M123" s="18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ht="38.25" customHeight="1">
      <c r="A124" s="60" t="s">
        <v>164</v>
      </c>
      <c r="B124" s="37" t="s">
        <v>165</v>
      </c>
      <c r="C124" s="27">
        <f>D124+E124+F124</f>
        <v>15027.5</v>
      </c>
      <c r="D124" s="22">
        <v>6811.2</v>
      </c>
      <c r="E124" s="22">
        <v>1576</v>
      </c>
      <c r="F124" s="22">
        <v>6640.3</v>
      </c>
      <c r="G124" s="22"/>
      <c r="H124" s="22">
        <v>892.6</v>
      </c>
      <c r="I124" s="22"/>
      <c r="J124" s="22"/>
      <c r="K124" s="69">
        <f t="shared" si="1"/>
        <v>15920.1</v>
      </c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1:59" ht="12.75">
      <c r="A125" s="60" t="s">
        <v>378</v>
      </c>
      <c r="B125" s="37" t="s">
        <v>166</v>
      </c>
      <c r="C125" s="27">
        <f>D125+E125+F125</f>
        <v>1269.1</v>
      </c>
      <c r="D125" s="22">
        <v>322.4</v>
      </c>
      <c r="E125" s="22"/>
      <c r="F125" s="22">
        <v>946.7</v>
      </c>
      <c r="G125" s="22"/>
      <c r="H125" s="22"/>
      <c r="I125" s="22"/>
      <c r="J125" s="22"/>
      <c r="K125" s="69">
        <f t="shared" si="1"/>
        <v>1269.1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1:59" ht="45.75" customHeight="1">
      <c r="A126" s="66" t="s">
        <v>27</v>
      </c>
      <c r="B126" s="86" t="s">
        <v>381</v>
      </c>
      <c r="C126" s="27">
        <f>D126+E126+F126</f>
        <v>32206.600000000002</v>
      </c>
      <c r="D126" s="22">
        <v>18011.9</v>
      </c>
      <c r="E126" s="22">
        <v>2466.2</v>
      </c>
      <c r="F126" s="22">
        <v>11728.5</v>
      </c>
      <c r="G126" s="22"/>
      <c r="H126" s="22">
        <v>893.7</v>
      </c>
      <c r="I126" s="22"/>
      <c r="J126" s="22"/>
      <c r="K126" s="69">
        <f t="shared" si="1"/>
        <v>33100.3</v>
      </c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59" ht="12.75" hidden="1">
      <c r="A127" s="66"/>
      <c r="B127" s="86" t="s">
        <v>382</v>
      </c>
      <c r="C127" s="27">
        <f aca="true" t="shared" si="8" ref="C127:C132">D127+E127+F127</f>
        <v>0</v>
      </c>
      <c r="D127" s="22"/>
      <c r="E127" s="22"/>
      <c r="F127" s="22"/>
      <c r="G127" s="22"/>
      <c r="H127" s="22"/>
      <c r="I127" s="22"/>
      <c r="J127" s="22"/>
      <c r="K127" s="69">
        <f t="shared" si="1"/>
        <v>0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59" ht="67.5" customHeight="1">
      <c r="A128" s="66" t="s">
        <v>540</v>
      </c>
      <c r="B128" s="21" t="s">
        <v>539</v>
      </c>
      <c r="C128" s="27">
        <f t="shared" si="8"/>
        <v>516</v>
      </c>
      <c r="D128" s="22"/>
      <c r="E128" s="22"/>
      <c r="F128" s="22">
        <v>516</v>
      </c>
      <c r="G128" s="22"/>
      <c r="H128" s="22"/>
      <c r="I128" s="22"/>
      <c r="J128" s="22"/>
      <c r="K128" s="69">
        <f t="shared" si="1"/>
        <v>516</v>
      </c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1:59" ht="24.75" customHeight="1">
      <c r="A129" s="60" t="s">
        <v>530</v>
      </c>
      <c r="B129" s="37" t="s">
        <v>182</v>
      </c>
      <c r="C129" s="27">
        <f t="shared" si="8"/>
        <v>845.2</v>
      </c>
      <c r="D129" s="22"/>
      <c r="E129" s="22"/>
      <c r="F129" s="22">
        <v>845.2</v>
      </c>
      <c r="G129" s="22"/>
      <c r="H129" s="22"/>
      <c r="I129" s="22"/>
      <c r="J129" s="22"/>
      <c r="K129" s="69">
        <f t="shared" si="1"/>
        <v>845.2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59" ht="1.5" customHeight="1" hidden="1">
      <c r="A130" s="60" t="s">
        <v>531</v>
      </c>
      <c r="B130" s="37" t="s">
        <v>366</v>
      </c>
      <c r="C130" s="27">
        <f t="shared" si="8"/>
        <v>0</v>
      </c>
      <c r="D130" s="22"/>
      <c r="E130" s="22"/>
      <c r="F130" s="22"/>
      <c r="G130" s="22"/>
      <c r="H130" s="22"/>
      <c r="I130" s="22"/>
      <c r="J130" s="22"/>
      <c r="K130" s="69">
        <f>C130+H130</f>
        <v>0</v>
      </c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59" ht="12.75" customHeight="1" hidden="1">
      <c r="A131" s="66" t="s">
        <v>557</v>
      </c>
      <c r="B131" s="21" t="s">
        <v>558</v>
      </c>
      <c r="C131" s="27">
        <f t="shared" si="8"/>
        <v>0</v>
      </c>
      <c r="D131" s="22"/>
      <c r="E131" s="22"/>
      <c r="F131" s="22"/>
      <c r="G131" s="22"/>
      <c r="H131" s="22"/>
      <c r="I131" s="22"/>
      <c r="J131" s="22"/>
      <c r="K131" s="69">
        <f>C131+H131</f>
        <v>0</v>
      </c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59" ht="12" customHeight="1" hidden="1">
      <c r="A132" s="60" t="s">
        <v>387</v>
      </c>
      <c r="B132" s="21" t="s">
        <v>59</v>
      </c>
      <c r="C132" s="27">
        <f t="shared" si="8"/>
        <v>0</v>
      </c>
      <c r="D132" s="22"/>
      <c r="E132" s="22"/>
      <c r="F132" s="22"/>
      <c r="G132" s="22"/>
      <c r="H132" s="22"/>
      <c r="I132" s="22"/>
      <c r="J132" s="22"/>
      <c r="K132" s="69">
        <f>C132+H132</f>
        <v>0</v>
      </c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1:59" s="18" customFormat="1" ht="25.5">
      <c r="A133" s="58"/>
      <c r="B133" s="53" t="s">
        <v>167</v>
      </c>
      <c r="C133" s="42">
        <f>C134+C135+C137+C136+C138</f>
        <v>528</v>
      </c>
      <c r="D133" s="42">
        <f>D134+D135+D137++D136</f>
        <v>0</v>
      </c>
      <c r="E133" s="42">
        <f>E134+E135+E137++E136</f>
        <v>0</v>
      </c>
      <c r="F133" s="42">
        <f>F134+F135+F137++F136+F138</f>
        <v>528</v>
      </c>
      <c r="G133" s="24">
        <f>G135</f>
        <v>0</v>
      </c>
      <c r="H133" s="24"/>
      <c r="I133" s="24"/>
      <c r="J133" s="24"/>
      <c r="K133" s="83">
        <f t="shared" si="1"/>
        <v>528</v>
      </c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</row>
    <row r="134" spans="1:59" ht="0.75" customHeight="1">
      <c r="A134" s="66" t="s">
        <v>121</v>
      </c>
      <c r="B134" s="199" t="s">
        <v>122</v>
      </c>
      <c r="C134" s="27">
        <f>D134+E134+F134</f>
        <v>0</v>
      </c>
      <c r="D134" s="87"/>
      <c r="E134" s="87"/>
      <c r="F134" s="88"/>
      <c r="G134" s="22"/>
      <c r="H134" s="22"/>
      <c r="I134" s="22"/>
      <c r="J134" s="22"/>
      <c r="K134" s="69">
        <f t="shared" si="1"/>
        <v>0</v>
      </c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59" ht="14.25" customHeight="1" hidden="1">
      <c r="A135" s="60" t="s">
        <v>383</v>
      </c>
      <c r="B135" s="86" t="s">
        <v>52</v>
      </c>
      <c r="C135" s="27">
        <f>D135+E135+F135+G135</f>
        <v>0</v>
      </c>
      <c r="D135" s="22"/>
      <c r="E135" s="22"/>
      <c r="F135" s="22"/>
      <c r="G135" s="27"/>
      <c r="H135" s="22"/>
      <c r="I135" s="22"/>
      <c r="J135" s="22"/>
      <c r="K135" s="69">
        <f t="shared" si="1"/>
        <v>0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59" ht="13.5" customHeight="1">
      <c r="A136" s="66" t="s">
        <v>531</v>
      </c>
      <c r="B136" s="17" t="s">
        <v>53</v>
      </c>
      <c r="C136" s="27">
        <f>D136+E136+F136</f>
        <v>528</v>
      </c>
      <c r="D136" s="22"/>
      <c r="E136" s="22"/>
      <c r="F136" s="22">
        <v>528</v>
      </c>
      <c r="G136" s="22"/>
      <c r="H136" s="22"/>
      <c r="I136" s="22"/>
      <c r="J136" s="22"/>
      <c r="K136" s="69">
        <f t="shared" si="1"/>
        <v>528</v>
      </c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59" ht="0.75" customHeight="1">
      <c r="A137" s="60" t="s">
        <v>531</v>
      </c>
      <c r="B137" s="37" t="s">
        <v>183</v>
      </c>
      <c r="C137" s="27">
        <f>D137+E137+F137</f>
        <v>0</v>
      </c>
      <c r="D137" s="22"/>
      <c r="E137" s="22"/>
      <c r="F137" s="22"/>
      <c r="G137" s="22"/>
      <c r="H137" s="22"/>
      <c r="I137" s="22"/>
      <c r="J137" s="22"/>
      <c r="K137" s="69">
        <f t="shared" si="1"/>
        <v>0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12" s="18" customFormat="1" ht="9.75" customHeight="1" hidden="1">
      <c r="A138" s="120" t="s">
        <v>309</v>
      </c>
      <c r="B138" s="67" t="s">
        <v>417</v>
      </c>
      <c r="C138" s="27">
        <f>D138+E138+F138</f>
        <v>0</v>
      </c>
      <c r="D138" s="27"/>
      <c r="E138" s="27"/>
      <c r="F138" s="27">
        <f>F139</f>
        <v>0</v>
      </c>
      <c r="G138" s="27">
        <f>SUM(G140:G152)</f>
        <v>0</v>
      </c>
      <c r="H138" s="27"/>
      <c r="I138" s="27"/>
      <c r="J138" s="27"/>
      <c r="K138" s="69">
        <f>C138+H138</f>
        <v>0</v>
      </c>
      <c r="L138" s="20"/>
    </row>
    <row r="139" spans="1:59" ht="1.5" customHeight="1">
      <c r="A139" s="121"/>
      <c r="B139" s="67" t="s">
        <v>147</v>
      </c>
      <c r="C139" s="27">
        <f>D139+E139+F139</f>
        <v>0</v>
      </c>
      <c r="D139" s="141"/>
      <c r="E139" s="141"/>
      <c r="F139" s="27"/>
      <c r="G139" s="141"/>
      <c r="H139" s="27"/>
      <c r="I139" s="27"/>
      <c r="J139" s="27"/>
      <c r="K139" s="61">
        <f>C139+H139</f>
        <v>0</v>
      </c>
      <c r="L139" s="203"/>
      <c r="M139" s="22"/>
      <c r="N139" s="22"/>
      <c r="O139" s="2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18" customFormat="1" ht="25.5">
      <c r="A140" s="65"/>
      <c r="B140" s="53" t="s">
        <v>25</v>
      </c>
      <c r="C140" s="42">
        <f>C141+C142+C144+C143</f>
        <v>58148.100000000006</v>
      </c>
      <c r="D140" s="42">
        <f aca="true" t="shared" si="9" ref="D140:K140">D141+D142+D144+D143</f>
        <v>12563</v>
      </c>
      <c r="E140" s="42">
        <f t="shared" si="9"/>
        <v>1104.3</v>
      </c>
      <c r="F140" s="42">
        <f t="shared" si="9"/>
        <v>44480.8</v>
      </c>
      <c r="G140" s="42">
        <f t="shared" si="9"/>
        <v>0</v>
      </c>
      <c r="H140" s="42">
        <f t="shared" si="9"/>
        <v>20</v>
      </c>
      <c r="I140" s="42">
        <f t="shared" si="9"/>
        <v>0</v>
      </c>
      <c r="J140" s="42">
        <f t="shared" si="9"/>
        <v>0</v>
      </c>
      <c r="K140" s="59">
        <f t="shared" si="9"/>
        <v>58168.100000000006</v>
      </c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</row>
    <row r="141" spans="1:59" ht="42.75" customHeight="1">
      <c r="A141" s="60" t="s">
        <v>528</v>
      </c>
      <c r="B141" s="37" t="s">
        <v>79</v>
      </c>
      <c r="C141" s="27">
        <f>D141+E141+F141+G141</f>
        <v>46533.5</v>
      </c>
      <c r="D141" s="22">
        <v>8339.5</v>
      </c>
      <c r="E141" s="22">
        <v>342.1</v>
      </c>
      <c r="F141" s="22">
        <f>37851.9</f>
        <v>37851.9</v>
      </c>
      <c r="G141" s="22"/>
      <c r="H141" s="22"/>
      <c r="I141" s="22"/>
      <c r="J141" s="22"/>
      <c r="K141" s="69">
        <f>C141+H141</f>
        <v>46533.5</v>
      </c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1:59" ht="18.75" customHeight="1">
      <c r="A142" s="60" t="s">
        <v>532</v>
      </c>
      <c r="B142" s="86" t="s">
        <v>384</v>
      </c>
      <c r="C142" s="27">
        <f>D142+E142+F142</f>
        <v>10246.8</v>
      </c>
      <c r="D142" s="22">
        <v>3539.6</v>
      </c>
      <c r="E142" s="22">
        <v>668.3</v>
      </c>
      <c r="F142" s="22">
        <v>6038.9</v>
      </c>
      <c r="G142" s="22"/>
      <c r="H142" s="22"/>
      <c r="I142" s="22"/>
      <c r="J142" s="22"/>
      <c r="K142" s="69">
        <f t="shared" si="1"/>
        <v>10246.8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1:59" ht="63.75">
      <c r="A143" s="66" t="s">
        <v>540</v>
      </c>
      <c r="B143" s="21" t="s">
        <v>539</v>
      </c>
      <c r="C143" s="27">
        <f>D143+E143+F143</f>
        <v>18</v>
      </c>
      <c r="D143" s="22"/>
      <c r="E143" s="22"/>
      <c r="F143" s="22">
        <v>18</v>
      </c>
      <c r="G143" s="22"/>
      <c r="H143" s="22"/>
      <c r="I143" s="22"/>
      <c r="J143" s="22"/>
      <c r="K143" s="69">
        <f t="shared" si="1"/>
        <v>18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1:59" ht="26.25" customHeight="1">
      <c r="A144" s="60" t="s">
        <v>385</v>
      </c>
      <c r="B144" s="67" t="s">
        <v>420</v>
      </c>
      <c r="C144" s="27">
        <f>D144+E144+F144</f>
        <v>1349.8</v>
      </c>
      <c r="D144" s="22">
        <v>683.9</v>
      </c>
      <c r="E144" s="22">
        <v>93.9</v>
      </c>
      <c r="F144" s="22">
        <v>572</v>
      </c>
      <c r="G144" s="22"/>
      <c r="H144" s="22">
        <v>20</v>
      </c>
      <c r="I144" s="22"/>
      <c r="J144" s="22"/>
      <c r="K144" s="69">
        <f t="shared" si="1"/>
        <v>1369.8</v>
      </c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1:59" ht="25.5" customHeight="1">
      <c r="A145" s="60"/>
      <c r="B145" s="89" t="s">
        <v>70</v>
      </c>
      <c r="C145" s="42">
        <f>C149+C151+C153+C154+C156+C160+C155+C157+C162+C146+C148+C147</f>
        <v>0</v>
      </c>
      <c r="D145" s="22"/>
      <c r="E145" s="22"/>
      <c r="F145" s="24">
        <f>F149+F160+F155+F157+F162+F146+F156+F148+F147</f>
        <v>0</v>
      </c>
      <c r="G145" s="22"/>
      <c r="H145" s="24">
        <f>H149+H151+H153+H154+H156+H160+H152+H155+H159+H161+H146+H158+H147+H148</f>
        <v>167648</v>
      </c>
      <c r="I145" s="24">
        <f>I149+I151+I153+I154+I156+I160+I152+I155+I146+I158+I147+I148</f>
        <v>163648</v>
      </c>
      <c r="J145" s="24">
        <f>J149+J151+J153+J154+J156+J160+J152+J155</f>
        <v>0</v>
      </c>
      <c r="K145" s="83">
        <f>K149+K151+K153+K154+K156+K160+K152+K155+K159+K161+K162+K146+K158+K148+K147</f>
        <v>167648</v>
      </c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1:12" s="18" customFormat="1" ht="13.5" customHeight="1" hidden="1">
      <c r="A146" s="60" t="s">
        <v>117</v>
      </c>
      <c r="B146" s="17" t="s">
        <v>118</v>
      </c>
      <c r="C146" s="27">
        <f>F146</f>
        <v>0</v>
      </c>
      <c r="D146" s="27"/>
      <c r="E146" s="27"/>
      <c r="F146" s="27"/>
      <c r="G146" s="42"/>
      <c r="H146" s="27">
        <f>I146</f>
        <v>0</v>
      </c>
      <c r="I146" s="27"/>
      <c r="J146" s="42"/>
      <c r="K146" s="61">
        <f>C146+H146</f>
        <v>0</v>
      </c>
      <c r="L146" s="20"/>
    </row>
    <row r="147" spans="1:12" s="18" customFormat="1" ht="13.5" customHeight="1" hidden="1">
      <c r="A147" s="60" t="s">
        <v>168</v>
      </c>
      <c r="B147" s="17" t="s">
        <v>169</v>
      </c>
      <c r="C147" s="27">
        <f>F147</f>
        <v>0</v>
      </c>
      <c r="D147" s="27"/>
      <c r="E147" s="27"/>
      <c r="F147" s="27"/>
      <c r="G147" s="42"/>
      <c r="H147" s="27">
        <f>I147</f>
        <v>0</v>
      </c>
      <c r="I147" s="27"/>
      <c r="J147" s="42"/>
      <c r="K147" s="61">
        <f>C147+H147</f>
        <v>0</v>
      </c>
      <c r="L147" s="20"/>
    </row>
    <row r="148" spans="1:12" s="18" customFormat="1" ht="12.75" hidden="1">
      <c r="A148" s="60" t="s">
        <v>281</v>
      </c>
      <c r="B148" s="17" t="s">
        <v>282</v>
      </c>
      <c r="C148" s="27">
        <f>D148+E148+F148</f>
        <v>0</v>
      </c>
      <c r="D148" s="27"/>
      <c r="E148" s="27"/>
      <c r="F148" s="27"/>
      <c r="G148" s="42"/>
      <c r="H148" s="27"/>
      <c r="I148" s="27"/>
      <c r="J148" s="42"/>
      <c r="K148" s="61">
        <f>C148+H148</f>
        <v>0</v>
      </c>
      <c r="L148" s="20"/>
    </row>
    <row r="149" spans="1:59" ht="12.75">
      <c r="A149" s="60" t="s">
        <v>380</v>
      </c>
      <c r="B149" s="17" t="s">
        <v>158</v>
      </c>
      <c r="C149" s="27">
        <f>D149+E149+F149</f>
        <v>0</v>
      </c>
      <c r="D149" s="133"/>
      <c r="E149" s="133"/>
      <c r="F149" s="22"/>
      <c r="G149" s="22"/>
      <c r="H149" s="22">
        <f>36333.6+2500+119916.3</f>
        <v>158749.9</v>
      </c>
      <c r="I149" s="22">
        <f>36333.6+2500+119916.3</f>
        <v>158749.9</v>
      </c>
      <c r="J149" s="22"/>
      <c r="K149" s="69">
        <f aca="true" t="shared" si="10" ref="K149:K160">H149+C149</f>
        <v>158749.9</v>
      </c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1:59" ht="25.5">
      <c r="A150" s="60"/>
      <c r="B150" s="164" t="s">
        <v>125</v>
      </c>
      <c r="C150" s="27">
        <f>D150+E150+F150</f>
        <v>0</v>
      </c>
      <c r="D150" s="133"/>
      <c r="E150" s="133"/>
      <c r="F150" s="22"/>
      <c r="G150" s="22"/>
      <c r="H150" s="22">
        <f aca="true" t="shared" si="11" ref="H150:H160">I150</f>
        <v>119916.3</v>
      </c>
      <c r="I150" s="22">
        <v>119916.3</v>
      </c>
      <c r="J150" s="22"/>
      <c r="K150" s="69">
        <f>H150+C150</f>
        <v>119916.3</v>
      </c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1:59" ht="105.75" customHeight="1">
      <c r="A151" s="60" t="s">
        <v>285</v>
      </c>
      <c r="B151" s="67" t="s">
        <v>112</v>
      </c>
      <c r="C151" s="27">
        <f>D151+E151+F151</f>
        <v>0</v>
      </c>
      <c r="D151" s="22"/>
      <c r="E151" s="22"/>
      <c r="F151" s="22"/>
      <c r="G151" s="22"/>
      <c r="H151" s="22">
        <f t="shared" si="11"/>
        <v>4898.1</v>
      </c>
      <c r="I151" s="22">
        <v>4898.1</v>
      </c>
      <c r="J151" s="22"/>
      <c r="K151" s="69">
        <f t="shared" si="10"/>
        <v>4898.1</v>
      </c>
      <c r="L151" s="28"/>
      <c r="M151" s="28"/>
      <c r="N151" s="85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1:59" ht="25.5" hidden="1">
      <c r="A152" s="60" t="s">
        <v>543</v>
      </c>
      <c r="B152" s="67" t="s">
        <v>554</v>
      </c>
      <c r="C152" s="27">
        <f aca="true" t="shared" si="12" ref="C152:C160">D152+E152+F152</f>
        <v>0</v>
      </c>
      <c r="D152" s="22"/>
      <c r="E152" s="22"/>
      <c r="F152" s="22"/>
      <c r="G152" s="22"/>
      <c r="H152" s="22">
        <f t="shared" si="11"/>
        <v>0</v>
      </c>
      <c r="I152" s="22"/>
      <c r="J152" s="22"/>
      <c r="K152" s="69">
        <f t="shared" si="10"/>
        <v>0</v>
      </c>
      <c r="L152" s="28"/>
      <c r="M152" s="28"/>
      <c r="N152" s="85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1:59" ht="25.5" hidden="1">
      <c r="A153" s="60" t="s">
        <v>286</v>
      </c>
      <c r="B153" s="67" t="s">
        <v>287</v>
      </c>
      <c r="C153" s="27">
        <f t="shared" si="12"/>
        <v>0</v>
      </c>
      <c r="D153" s="22"/>
      <c r="E153" s="22"/>
      <c r="F153" s="22"/>
      <c r="G153" s="22"/>
      <c r="H153" s="22">
        <f t="shared" si="11"/>
        <v>0</v>
      </c>
      <c r="I153" s="22"/>
      <c r="J153" s="22"/>
      <c r="K153" s="69">
        <f t="shared" si="10"/>
        <v>0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1:59" ht="12.75" hidden="1">
      <c r="A154" s="60" t="s">
        <v>290</v>
      </c>
      <c r="B154" s="67" t="s">
        <v>291</v>
      </c>
      <c r="C154" s="27">
        <f t="shared" si="12"/>
        <v>0</v>
      </c>
      <c r="D154" s="22"/>
      <c r="E154" s="22"/>
      <c r="F154" s="22"/>
      <c r="G154" s="22"/>
      <c r="H154" s="22">
        <f t="shared" si="11"/>
        <v>0</v>
      </c>
      <c r="I154" s="22"/>
      <c r="J154" s="22"/>
      <c r="K154" s="69">
        <f t="shared" si="10"/>
        <v>0</v>
      </c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1:59" ht="42.75" customHeight="1" hidden="1">
      <c r="A155" s="60" t="s">
        <v>544</v>
      </c>
      <c r="B155" s="67" t="s">
        <v>548</v>
      </c>
      <c r="C155" s="27">
        <f t="shared" si="12"/>
        <v>0</v>
      </c>
      <c r="D155" s="22"/>
      <c r="E155" s="22"/>
      <c r="F155" s="22"/>
      <c r="G155" s="22"/>
      <c r="H155" s="22">
        <f t="shared" si="11"/>
        <v>0</v>
      </c>
      <c r="I155" s="22"/>
      <c r="J155" s="22"/>
      <c r="K155" s="69">
        <f t="shared" si="10"/>
        <v>0</v>
      </c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1:59" ht="12.75" hidden="1">
      <c r="A156" s="66" t="s">
        <v>292</v>
      </c>
      <c r="B156" s="17" t="s">
        <v>293</v>
      </c>
      <c r="C156" s="27">
        <f t="shared" si="12"/>
        <v>0</v>
      </c>
      <c r="D156" s="22"/>
      <c r="E156" s="22"/>
      <c r="F156" s="22"/>
      <c r="G156" s="22"/>
      <c r="H156" s="22">
        <f t="shared" si="11"/>
        <v>0</v>
      </c>
      <c r="I156" s="22"/>
      <c r="J156" s="22"/>
      <c r="K156" s="69">
        <f t="shared" si="10"/>
        <v>0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1:59" ht="25.5" hidden="1">
      <c r="A157" s="60" t="s">
        <v>542</v>
      </c>
      <c r="B157" s="19" t="s">
        <v>298</v>
      </c>
      <c r="C157" s="27">
        <f t="shared" si="12"/>
        <v>0</v>
      </c>
      <c r="D157" s="22"/>
      <c r="E157" s="22"/>
      <c r="F157" s="22"/>
      <c r="G157" s="22"/>
      <c r="H157" s="22"/>
      <c r="I157" s="22"/>
      <c r="J157" s="22"/>
      <c r="K157" s="69">
        <f t="shared" si="10"/>
        <v>0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1:59" ht="12.75" hidden="1">
      <c r="A158" s="66" t="s">
        <v>557</v>
      </c>
      <c r="B158" s="17" t="s">
        <v>558</v>
      </c>
      <c r="C158" s="27"/>
      <c r="D158" s="141"/>
      <c r="E158" s="141"/>
      <c r="F158" s="27"/>
      <c r="G158" s="141"/>
      <c r="H158" s="27"/>
      <c r="I158" s="27">
        <f>H158</f>
        <v>0</v>
      </c>
      <c r="J158" s="27"/>
      <c r="K158" s="61">
        <f>C158+H158</f>
        <v>0</v>
      </c>
      <c r="L158" s="7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ht="51">
      <c r="A159" s="60" t="s">
        <v>92</v>
      </c>
      <c r="B159" s="21" t="s">
        <v>63</v>
      </c>
      <c r="C159" s="27"/>
      <c r="D159" s="22"/>
      <c r="E159" s="22"/>
      <c r="F159" s="22"/>
      <c r="G159" s="22"/>
      <c r="H159" s="22">
        <v>4000</v>
      </c>
      <c r="I159" s="22"/>
      <c r="J159" s="22"/>
      <c r="K159" s="69">
        <f t="shared" si="10"/>
        <v>4000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1:59" ht="24.75" customHeight="1" hidden="1">
      <c r="A160" s="66" t="s">
        <v>304</v>
      </c>
      <c r="B160" s="17" t="s">
        <v>305</v>
      </c>
      <c r="C160" s="27">
        <f t="shared" si="12"/>
        <v>0</v>
      </c>
      <c r="D160" s="22"/>
      <c r="E160" s="22"/>
      <c r="F160" s="22"/>
      <c r="G160" s="22"/>
      <c r="H160" s="22">
        <f t="shared" si="11"/>
        <v>0</v>
      </c>
      <c r="I160" s="22"/>
      <c r="J160" s="22"/>
      <c r="K160" s="69">
        <f t="shared" si="10"/>
        <v>0</v>
      </c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1:12" s="18" customFormat="1" ht="76.5" customHeight="1" hidden="1">
      <c r="A161" s="120" t="s">
        <v>141</v>
      </c>
      <c r="B161" s="184" t="s">
        <v>369</v>
      </c>
      <c r="C161" s="119"/>
      <c r="D161" s="27"/>
      <c r="E161" s="27"/>
      <c r="F161" s="27"/>
      <c r="G161" s="27"/>
      <c r="H161" s="44"/>
      <c r="I161" s="44"/>
      <c r="J161" s="27"/>
      <c r="K161" s="122">
        <f>C161+H161</f>
        <v>0</v>
      </c>
      <c r="L161" s="20"/>
    </row>
    <row r="162" spans="1:12" s="18" customFormat="1" ht="89.25" customHeight="1" hidden="1">
      <c r="A162" s="66" t="s">
        <v>143</v>
      </c>
      <c r="B162" s="164" t="s">
        <v>170</v>
      </c>
      <c r="C162" s="119">
        <f>D162+E162+F162</f>
        <v>0</v>
      </c>
      <c r="D162" s="27"/>
      <c r="E162" s="27"/>
      <c r="F162" s="27"/>
      <c r="G162" s="27"/>
      <c r="H162" s="27"/>
      <c r="I162" s="27"/>
      <c r="J162" s="27"/>
      <c r="K162" s="122">
        <f>C162+H162</f>
        <v>0</v>
      </c>
      <c r="L162" s="20"/>
    </row>
    <row r="163" spans="1:59" ht="26.25" customHeight="1" hidden="1">
      <c r="A163" s="60"/>
      <c r="B163" s="89" t="s">
        <v>87</v>
      </c>
      <c r="C163" s="42">
        <f>D163+E163+F163+G163</f>
        <v>0</v>
      </c>
      <c r="D163" s="24"/>
      <c r="E163" s="24"/>
      <c r="F163" s="24"/>
      <c r="G163" s="24"/>
      <c r="H163" s="24">
        <f>H169+H170+H167</f>
        <v>0</v>
      </c>
      <c r="I163" s="24">
        <f>H163</f>
        <v>0</v>
      </c>
      <c r="J163" s="24">
        <f>J169</f>
        <v>0</v>
      </c>
      <c r="K163" s="83">
        <f>C163+H163</f>
        <v>0</v>
      </c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1:59" ht="12.75" customHeight="1" hidden="1">
      <c r="A164" s="60" t="s">
        <v>380</v>
      </c>
      <c r="B164" s="17" t="s">
        <v>56</v>
      </c>
      <c r="C164" s="27">
        <f>D164+E164+F164</f>
        <v>0</v>
      </c>
      <c r="D164" s="22"/>
      <c r="E164" s="22"/>
      <c r="F164" s="22"/>
      <c r="G164" s="22"/>
      <c r="H164" s="22">
        <f>100-100</f>
        <v>0</v>
      </c>
      <c r="I164" s="22">
        <f>H164</f>
        <v>0</v>
      </c>
      <c r="J164" s="22"/>
      <c r="K164" s="69">
        <f>C164+H164</f>
        <v>0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1:59" ht="41.25" customHeight="1" hidden="1">
      <c r="A165" s="66" t="s">
        <v>171</v>
      </c>
      <c r="B165" s="67" t="s">
        <v>172</v>
      </c>
      <c r="C165" s="27">
        <f>D165+E165+F165+G165</f>
        <v>0</v>
      </c>
      <c r="D165" s="133"/>
      <c r="E165" s="133"/>
      <c r="F165" s="22"/>
      <c r="G165" s="133"/>
      <c r="H165" s="22"/>
      <c r="I165" s="22"/>
      <c r="J165" s="22"/>
      <c r="K165" s="69">
        <f t="shared" si="1"/>
        <v>0</v>
      </c>
      <c r="L165" s="85"/>
      <c r="M165" s="136"/>
      <c r="N165" s="85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1:59" s="18" customFormat="1" ht="21" customHeight="1" hidden="1">
      <c r="A166" s="60" t="s">
        <v>378</v>
      </c>
      <c r="B166" s="221" t="s">
        <v>173</v>
      </c>
      <c r="C166" s="27">
        <f>D166+E166+F166+G166</f>
        <v>0</v>
      </c>
      <c r="D166" s="22"/>
      <c r="E166" s="22"/>
      <c r="F166" s="22"/>
      <c r="G166" s="24"/>
      <c r="H166" s="27"/>
      <c r="I166" s="22"/>
      <c r="J166" s="24"/>
      <c r="K166" s="69">
        <f>C166+H166</f>
        <v>0</v>
      </c>
      <c r="L166" s="222"/>
      <c r="M166" s="223"/>
      <c r="N166" s="224"/>
      <c r="O166" s="224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</row>
    <row r="167" spans="1:59" ht="12.75" hidden="1">
      <c r="A167" s="60" t="s">
        <v>380</v>
      </c>
      <c r="B167" s="17" t="s">
        <v>56</v>
      </c>
      <c r="C167" s="27">
        <f>D167+E167+F167</f>
        <v>0</v>
      </c>
      <c r="D167" s="133"/>
      <c r="E167" s="133"/>
      <c r="F167" s="133"/>
      <c r="G167" s="22"/>
      <c r="H167" s="22"/>
      <c r="I167" s="22">
        <f>H167</f>
        <v>0</v>
      </c>
      <c r="J167" s="22"/>
      <c r="K167" s="69">
        <f>H167+C167</f>
        <v>0</v>
      </c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1:59" ht="12.75" hidden="1">
      <c r="A168" s="60" t="s">
        <v>128</v>
      </c>
      <c r="B168" s="17" t="s">
        <v>174</v>
      </c>
      <c r="C168" s="27">
        <f>D168+E168+F168</f>
        <v>0</v>
      </c>
      <c r="D168" s="133"/>
      <c r="E168" s="133"/>
      <c r="F168" s="22"/>
      <c r="G168" s="22"/>
      <c r="H168" s="22"/>
      <c r="I168" s="22"/>
      <c r="J168" s="22"/>
      <c r="K168" s="69">
        <f>H168+C168</f>
        <v>0</v>
      </c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1:59" ht="38.25" customHeight="1" hidden="1">
      <c r="A169" s="66" t="s">
        <v>296</v>
      </c>
      <c r="B169" s="17" t="s">
        <v>297</v>
      </c>
      <c r="C169" s="27"/>
      <c r="D169" s="27"/>
      <c r="E169" s="27"/>
      <c r="F169" s="27"/>
      <c r="G169" s="27"/>
      <c r="H169" s="27">
        <f>I169</f>
        <v>0</v>
      </c>
      <c r="I169" s="27"/>
      <c r="J169" s="27"/>
      <c r="K169" s="61">
        <f>C169+H169</f>
        <v>0</v>
      </c>
      <c r="L169" s="7"/>
      <c r="M169" s="18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ht="25.5" customHeight="1" hidden="1">
      <c r="A170" s="60" t="s">
        <v>542</v>
      </c>
      <c r="B170" s="19" t="s">
        <v>298</v>
      </c>
      <c r="C170" s="27">
        <f>D170+E170+F170+G170</f>
        <v>0</v>
      </c>
      <c r="D170" s="133"/>
      <c r="E170" s="133"/>
      <c r="F170" s="22"/>
      <c r="G170" s="22"/>
      <c r="H170" s="22"/>
      <c r="I170" s="22">
        <f>H170</f>
        <v>0</v>
      </c>
      <c r="J170" s="22"/>
      <c r="K170" s="69">
        <f>C170+H170</f>
        <v>0</v>
      </c>
      <c r="L170" s="85"/>
      <c r="M170" s="136"/>
      <c r="N170" s="85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1:59" s="18" customFormat="1" ht="38.25" customHeight="1" hidden="1">
      <c r="A171" s="58"/>
      <c r="B171" s="54" t="s">
        <v>175</v>
      </c>
      <c r="C171" s="42">
        <f>C172+C173</f>
        <v>0</v>
      </c>
      <c r="D171" s="132">
        <f>D172</f>
        <v>0</v>
      </c>
      <c r="E171" s="132">
        <f>E172</f>
        <v>0</v>
      </c>
      <c r="F171" s="42">
        <f>F172+F173</f>
        <v>0</v>
      </c>
      <c r="G171" s="140">
        <f>G172</f>
        <v>0</v>
      </c>
      <c r="H171" s="24"/>
      <c r="I171" s="24"/>
      <c r="J171" s="24"/>
      <c r="K171" s="83">
        <f>C171+H171</f>
        <v>0</v>
      </c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</row>
    <row r="172" spans="1:59" ht="18.75" customHeight="1" hidden="1">
      <c r="A172" s="60" t="s">
        <v>542</v>
      </c>
      <c r="B172" s="19" t="s">
        <v>298</v>
      </c>
      <c r="C172" s="27">
        <f>D172+E172+F172+G172</f>
        <v>0</v>
      </c>
      <c r="D172" s="133"/>
      <c r="E172" s="133"/>
      <c r="F172" s="22"/>
      <c r="G172" s="133"/>
      <c r="H172" s="22"/>
      <c r="I172" s="22"/>
      <c r="J172" s="22"/>
      <c r="K172" s="69">
        <f>C172+H172</f>
        <v>0</v>
      </c>
      <c r="L172" s="85"/>
      <c r="M172" s="136"/>
      <c r="N172" s="85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1:59" ht="41.25" customHeight="1" hidden="1">
      <c r="A173" s="60" t="s">
        <v>309</v>
      </c>
      <c r="B173" s="67" t="s">
        <v>417</v>
      </c>
      <c r="C173" s="27">
        <f>C174</f>
        <v>0</v>
      </c>
      <c r="D173" s="133"/>
      <c r="E173" s="133"/>
      <c r="F173" s="22">
        <f>F174</f>
        <v>0</v>
      </c>
      <c r="G173" s="133"/>
      <c r="H173" s="22"/>
      <c r="I173" s="22"/>
      <c r="J173" s="22"/>
      <c r="K173" s="69">
        <f>C173+H173</f>
        <v>0</v>
      </c>
      <c r="L173" s="85"/>
      <c r="M173" s="136"/>
      <c r="N173" s="85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1:59" ht="25.5" customHeight="1" hidden="1">
      <c r="A174" s="60"/>
      <c r="B174" s="17" t="s">
        <v>134</v>
      </c>
      <c r="C174" s="27">
        <f>D174+E174+F174+G174</f>
        <v>0</v>
      </c>
      <c r="D174" s="133"/>
      <c r="E174" s="133"/>
      <c r="F174" s="22">
        <f>1025-1025</f>
        <v>0</v>
      </c>
      <c r="G174" s="133"/>
      <c r="H174" s="22"/>
      <c r="I174" s="22"/>
      <c r="J174" s="22"/>
      <c r="K174" s="69"/>
      <c r="L174" s="85"/>
      <c r="M174" s="136"/>
      <c r="N174" s="85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1:59" s="18" customFormat="1" ht="12.75" hidden="1">
      <c r="A175" s="58"/>
      <c r="B175" s="54" t="s">
        <v>72</v>
      </c>
      <c r="C175" s="42">
        <f>C176+C177</f>
        <v>0</v>
      </c>
      <c r="D175" s="132">
        <f>D176+D177</f>
        <v>0</v>
      </c>
      <c r="E175" s="132">
        <f>E176+E177</f>
        <v>0</v>
      </c>
      <c r="F175" s="42">
        <f>F176+F177</f>
        <v>0</v>
      </c>
      <c r="G175" s="132">
        <f>G176</f>
        <v>0</v>
      </c>
      <c r="H175" s="24"/>
      <c r="I175" s="24"/>
      <c r="J175" s="24"/>
      <c r="K175" s="83">
        <f t="shared" si="1"/>
        <v>0</v>
      </c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</row>
    <row r="176" spans="1:59" s="18" customFormat="1" ht="12.75" hidden="1">
      <c r="A176" s="66" t="s">
        <v>533</v>
      </c>
      <c r="B176" s="21" t="s">
        <v>60</v>
      </c>
      <c r="C176" s="27">
        <f>D176+E176+F176</f>
        <v>0</v>
      </c>
      <c r="D176" s="133"/>
      <c r="E176" s="133"/>
      <c r="F176" s="22"/>
      <c r="G176" s="133"/>
      <c r="H176" s="22"/>
      <c r="I176" s="22"/>
      <c r="J176" s="22"/>
      <c r="K176" s="69">
        <f t="shared" si="1"/>
        <v>0</v>
      </c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</row>
    <row r="177" spans="1:59" s="18" customFormat="1" ht="25.5" hidden="1">
      <c r="A177" s="60" t="s">
        <v>387</v>
      </c>
      <c r="B177" s="21" t="s">
        <v>59</v>
      </c>
      <c r="C177" s="27">
        <f>D177+E177+F177</f>
        <v>0</v>
      </c>
      <c r="D177" s="133"/>
      <c r="E177" s="133"/>
      <c r="F177" s="22"/>
      <c r="G177" s="22"/>
      <c r="H177" s="22"/>
      <c r="I177" s="22"/>
      <c r="J177" s="22"/>
      <c r="K177" s="69">
        <f t="shared" si="1"/>
        <v>0</v>
      </c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</row>
    <row r="178" spans="1:59" s="18" customFormat="1" ht="25.5" hidden="1">
      <c r="A178" s="66"/>
      <c r="B178" s="51" t="s">
        <v>176</v>
      </c>
      <c r="C178" s="42">
        <f>C180+C179+C181+C192</f>
        <v>0</v>
      </c>
      <c r="D178" s="132">
        <f>D180+D179+D181</f>
        <v>0</v>
      </c>
      <c r="E178" s="132">
        <f>E180+E179+E181</f>
        <v>0</v>
      </c>
      <c r="F178" s="42">
        <f>F180+F179+F181+F192</f>
        <v>0</v>
      </c>
      <c r="G178" s="22"/>
      <c r="H178" s="22"/>
      <c r="I178" s="22"/>
      <c r="J178" s="22"/>
      <c r="K178" s="83">
        <f>C178+H178</f>
        <v>0</v>
      </c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</row>
    <row r="179" spans="1:59" ht="12.75" customHeight="1" hidden="1">
      <c r="A179" s="66" t="s">
        <v>557</v>
      </c>
      <c r="B179" s="21" t="s">
        <v>558</v>
      </c>
      <c r="C179" s="27">
        <f>D179+E179+F179</f>
        <v>0</v>
      </c>
      <c r="D179" s="27"/>
      <c r="E179" s="27"/>
      <c r="F179" s="27">
        <f>450-450</f>
        <v>0</v>
      </c>
      <c r="G179" s="22"/>
      <c r="H179" s="22"/>
      <c r="I179" s="22"/>
      <c r="J179" s="22"/>
      <c r="K179" s="69">
        <f t="shared" si="1"/>
        <v>0</v>
      </c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1:59" s="18" customFormat="1" ht="25.5" hidden="1">
      <c r="A180" s="60" t="s">
        <v>387</v>
      </c>
      <c r="B180" s="21" t="s">
        <v>59</v>
      </c>
      <c r="C180" s="27">
        <f>D180+E180+F180</f>
        <v>0</v>
      </c>
      <c r="D180" s="22"/>
      <c r="E180" s="22"/>
      <c r="F180" s="22"/>
      <c r="G180" s="22"/>
      <c r="H180" s="22"/>
      <c r="I180" s="22"/>
      <c r="J180" s="22"/>
      <c r="K180" s="69">
        <f t="shared" si="1"/>
        <v>0</v>
      </c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</row>
    <row r="181" spans="1:59" s="18" customFormat="1" ht="12.75" hidden="1">
      <c r="A181" s="60" t="s">
        <v>559</v>
      </c>
      <c r="B181" s="21" t="s">
        <v>560</v>
      </c>
      <c r="C181" s="27">
        <f aca="true" t="shared" si="13" ref="C181:C194">D181+E181+F181</f>
        <v>0</v>
      </c>
      <c r="D181" s="22"/>
      <c r="E181" s="22"/>
      <c r="F181" s="22">
        <f>212-212</f>
        <v>0</v>
      </c>
      <c r="G181" s="22"/>
      <c r="H181" s="22"/>
      <c r="I181" s="22"/>
      <c r="J181" s="22"/>
      <c r="K181" s="69">
        <f t="shared" si="1"/>
        <v>0</v>
      </c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</row>
    <row r="182" spans="1:59" s="18" customFormat="1" ht="12.75" hidden="1">
      <c r="A182" s="60"/>
      <c r="B182" s="51" t="s">
        <v>386</v>
      </c>
      <c r="C182" s="27">
        <f t="shared" si="13"/>
        <v>0</v>
      </c>
      <c r="D182" s="24"/>
      <c r="E182" s="24"/>
      <c r="F182" s="24">
        <f>F183</f>
        <v>0</v>
      </c>
      <c r="G182" s="24"/>
      <c r="H182" s="24"/>
      <c r="I182" s="24"/>
      <c r="J182" s="24"/>
      <c r="K182" s="69">
        <f t="shared" si="1"/>
        <v>0</v>
      </c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</row>
    <row r="183" spans="1:59" s="18" customFormat="1" ht="38.25" hidden="1">
      <c r="A183" s="66" t="s">
        <v>309</v>
      </c>
      <c r="B183" s="67" t="s">
        <v>413</v>
      </c>
      <c r="C183" s="27">
        <f t="shared" si="13"/>
        <v>0</v>
      </c>
      <c r="D183" s="22"/>
      <c r="E183" s="22"/>
      <c r="F183" s="22">
        <f>F184</f>
        <v>0</v>
      </c>
      <c r="G183" s="22"/>
      <c r="H183" s="22"/>
      <c r="I183" s="22"/>
      <c r="J183" s="22"/>
      <c r="K183" s="69">
        <f t="shared" si="1"/>
        <v>0</v>
      </c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</row>
    <row r="184" spans="1:59" s="18" customFormat="1" ht="25.5" hidden="1">
      <c r="A184" s="66"/>
      <c r="B184" s="67" t="s">
        <v>414</v>
      </c>
      <c r="C184" s="27">
        <f t="shared" si="13"/>
        <v>0</v>
      </c>
      <c r="D184" s="22"/>
      <c r="E184" s="22"/>
      <c r="F184" s="22">
        <f>1665.3-1665.3</f>
        <v>0</v>
      </c>
      <c r="G184" s="22"/>
      <c r="H184" s="22"/>
      <c r="I184" s="22"/>
      <c r="J184" s="22"/>
      <c r="K184" s="69">
        <f t="shared" si="1"/>
        <v>0</v>
      </c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</row>
    <row r="185" spans="1:59" s="18" customFormat="1" ht="25.5" hidden="1">
      <c r="A185" s="66"/>
      <c r="B185" s="23" t="s">
        <v>527</v>
      </c>
      <c r="C185" s="27">
        <f t="shared" si="13"/>
        <v>0</v>
      </c>
      <c r="D185" s="132">
        <f aca="true" t="shared" si="14" ref="D185:I185">D186</f>
        <v>0</v>
      </c>
      <c r="E185" s="132">
        <f t="shared" si="14"/>
        <v>0</v>
      </c>
      <c r="F185" s="42">
        <f t="shared" si="14"/>
        <v>0</v>
      </c>
      <c r="G185" s="132">
        <f t="shared" si="14"/>
        <v>0</v>
      </c>
      <c r="H185" s="132">
        <f t="shared" si="14"/>
        <v>0</v>
      </c>
      <c r="I185" s="132">
        <f t="shared" si="14"/>
        <v>0</v>
      </c>
      <c r="J185" s="24"/>
      <c r="K185" s="69">
        <f t="shared" si="1"/>
        <v>0</v>
      </c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</row>
    <row r="186" spans="1:59" s="18" customFormat="1" ht="25.5" hidden="1">
      <c r="A186" s="60" t="s">
        <v>387</v>
      </c>
      <c r="B186" s="21" t="s">
        <v>59</v>
      </c>
      <c r="C186" s="27">
        <f t="shared" si="13"/>
        <v>0</v>
      </c>
      <c r="D186" s="133"/>
      <c r="E186" s="133"/>
      <c r="F186" s="22">
        <f>60-60</f>
        <v>0</v>
      </c>
      <c r="G186" s="133"/>
      <c r="H186" s="133"/>
      <c r="I186" s="133"/>
      <c r="J186" s="22"/>
      <c r="K186" s="69">
        <f t="shared" si="1"/>
        <v>0</v>
      </c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</row>
    <row r="187" spans="1:59" s="18" customFormat="1" ht="25.5" customHeight="1" hidden="1">
      <c r="A187" s="60"/>
      <c r="B187" s="51" t="s">
        <v>545</v>
      </c>
      <c r="C187" s="27">
        <f t="shared" si="13"/>
        <v>0</v>
      </c>
      <c r="D187" s="132">
        <f aca="true" t="shared" si="15" ref="D187:I187">D188</f>
        <v>0</v>
      </c>
      <c r="E187" s="132">
        <f t="shared" si="15"/>
        <v>0</v>
      </c>
      <c r="F187" s="42">
        <f t="shared" si="15"/>
        <v>0</v>
      </c>
      <c r="G187" s="132">
        <f t="shared" si="15"/>
        <v>0</v>
      </c>
      <c r="H187" s="132">
        <f t="shared" si="15"/>
        <v>0</v>
      </c>
      <c r="I187" s="132">
        <f t="shared" si="15"/>
        <v>0</v>
      </c>
      <c r="J187" s="24"/>
      <c r="K187" s="69">
        <f t="shared" si="1"/>
        <v>0</v>
      </c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</row>
    <row r="188" spans="1:59" s="18" customFormat="1" ht="25.5" hidden="1">
      <c r="A188" s="60" t="s">
        <v>387</v>
      </c>
      <c r="B188" s="21" t="s">
        <v>59</v>
      </c>
      <c r="C188" s="27">
        <f t="shared" si="13"/>
        <v>0</v>
      </c>
      <c r="D188" s="133"/>
      <c r="E188" s="133"/>
      <c r="F188" s="22"/>
      <c r="G188" s="22"/>
      <c r="H188" s="22"/>
      <c r="I188" s="22"/>
      <c r="J188" s="22"/>
      <c r="K188" s="69">
        <f t="shared" si="1"/>
        <v>0</v>
      </c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</row>
    <row r="189" spans="1:59" s="18" customFormat="1" ht="12.75" hidden="1">
      <c r="A189" s="65"/>
      <c r="B189" s="23" t="s">
        <v>547</v>
      </c>
      <c r="C189" s="27">
        <f t="shared" si="13"/>
        <v>0</v>
      </c>
      <c r="D189" s="140">
        <f>D190</f>
        <v>0</v>
      </c>
      <c r="E189" s="140">
        <f>E190</f>
        <v>0</v>
      </c>
      <c r="F189" s="24">
        <f>F190</f>
        <v>0</v>
      </c>
      <c r="G189" s="24"/>
      <c r="H189" s="24"/>
      <c r="I189" s="24"/>
      <c r="J189" s="24"/>
      <c r="K189" s="69">
        <f t="shared" si="1"/>
        <v>0</v>
      </c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</row>
    <row r="190" spans="1:59" s="18" customFormat="1" ht="38.25" hidden="1">
      <c r="A190" s="66" t="s">
        <v>309</v>
      </c>
      <c r="B190" s="67" t="s">
        <v>410</v>
      </c>
      <c r="C190" s="27">
        <f t="shared" si="13"/>
        <v>0</v>
      </c>
      <c r="D190" s="22"/>
      <c r="E190" s="22"/>
      <c r="F190" s="22">
        <f>F191</f>
        <v>0</v>
      </c>
      <c r="G190" s="22"/>
      <c r="H190" s="22"/>
      <c r="I190" s="22"/>
      <c r="J190" s="22"/>
      <c r="K190" s="69">
        <f t="shared" si="1"/>
        <v>0</v>
      </c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</row>
    <row r="191" spans="1:59" s="18" customFormat="1" ht="25.5" hidden="1">
      <c r="A191" s="66"/>
      <c r="B191" s="67" t="s">
        <v>412</v>
      </c>
      <c r="C191" s="27">
        <f t="shared" si="13"/>
        <v>0</v>
      </c>
      <c r="D191" s="22"/>
      <c r="E191" s="22"/>
      <c r="F191" s="22">
        <f>463-463</f>
        <v>0</v>
      </c>
      <c r="G191" s="22"/>
      <c r="H191" s="22"/>
      <c r="I191" s="22"/>
      <c r="J191" s="22"/>
      <c r="K191" s="69">
        <f t="shared" si="1"/>
        <v>0</v>
      </c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</row>
    <row r="192" spans="1:59" s="18" customFormat="1" ht="12.75" hidden="1">
      <c r="A192" s="66" t="s">
        <v>388</v>
      </c>
      <c r="B192" s="17" t="s">
        <v>67</v>
      </c>
      <c r="C192" s="27">
        <f t="shared" si="13"/>
        <v>0</v>
      </c>
      <c r="D192" s="22"/>
      <c r="E192" s="22"/>
      <c r="F192" s="22"/>
      <c r="G192" s="22"/>
      <c r="H192" s="22"/>
      <c r="I192" s="22"/>
      <c r="J192" s="22"/>
      <c r="K192" s="69">
        <f t="shared" si="1"/>
        <v>0</v>
      </c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</row>
    <row r="193" spans="1:59" s="18" customFormat="1" ht="25.5" hidden="1">
      <c r="A193" s="65"/>
      <c r="B193" s="23" t="s">
        <v>177</v>
      </c>
      <c r="C193" s="42">
        <f t="shared" si="13"/>
        <v>0</v>
      </c>
      <c r="D193" s="24"/>
      <c r="E193" s="24"/>
      <c r="F193" s="24">
        <f>F194</f>
        <v>0</v>
      </c>
      <c r="G193" s="24"/>
      <c r="H193" s="24"/>
      <c r="I193" s="24"/>
      <c r="J193" s="24"/>
      <c r="K193" s="83">
        <f t="shared" si="1"/>
        <v>0</v>
      </c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</row>
    <row r="194" spans="1:59" s="18" customFormat="1" ht="25.5" hidden="1">
      <c r="A194" s="66" t="s">
        <v>130</v>
      </c>
      <c r="B194" s="164" t="s">
        <v>131</v>
      </c>
      <c r="C194" s="27">
        <f t="shared" si="13"/>
        <v>0</v>
      </c>
      <c r="D194" s="22"/>
      <c r="E194" s="22"/>
      <c r="F194" s="22"/>
      <c r="G194" s="22"/>
      <c r="H194" s="22"/>
      <c r="I194" s="22"/>
      <c r="J194" s="22"/>
      <c r="K194" s="69">
        <f t="shared" si="1"/>
        <v>0</v>
      </c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</row>
    <row r="195" spans="1:59" s="18" customFormat="1" ht="16.5" customHeight="1">
      <c r="A195" s="58"/>
      <c r="B195" s="53" t="s">
        <v>546</v>
      </c>
      <c r="C195" s="42">
        <f>C196+C197+C198+C199+C201+C202+C203+C204+C206+C208+C211+C212+C213+C214+C215+C217+C236+C221+C231+C232+C234+C235+C230+C219+C218+C233+C237+C222+C200+C220</f>
        <v>2220039.9</v>
      </c>
      <c r="D195" s="42">
        <f>D196+D197+D198+D199+D201+D202+D203+D204+D206+D208+D211+D212+D213+D214+D215+D217+D236+D221+D231+D232+D234+D235+D230+D219+D218+D233</f>
        <v>0</v>
      </c>
      <c r="E195" s="42">
        <f>E196+E197+E198+E199+E201+E202+E203+E204+E206+E208+E211+E212+E213+E214+E215+E217+E236+E221+E231+E232+E234+E235+E230+E219+E218+E233</f>
        <v>0</v>
      </c>
      <c r="F195" s="42">
        <f>F196+F197+F198+F199+F201+F202+F203+F204+F206+F208+F211+F212+F213+F214+F215+F217+F236+F221+F231+F232+F234+F235+F230+F219+F218+F233+F237+F222+F200+F220</f>
        <v>2220039.9</v>
      </c>
      <c r="G195" s="42">
        <f>G196+G197+G198+G199+G201+G202+G203+G204+G206+G208+G211+G212+G213+G214+G215+G217+G236+G221+G231+G232+G234+G235+G230+G219+G218+G233</f>
        <v>0</v>
      </c>
      <c r="H195" s="42">
        <f>H196+H197+H198+H199+H201+H202+H203+H204+H206+H208+H211+H212+H213+H214+H215+H217+H236+H221+H231+H232+H234+H235+H230+H219+H218+H233+H222+H216</f>
        <v>201974.6</v>
      </c>
      <c r="I195" s="42">
        <f>I196+I197+I198+I199+I201+I202+I203+I204+I206+I208+I211+I212+I213+I214+I215+I217+I236+I221+I231+I232+I234+I235+I230+I219+I218+I233+I222</f>
        <v>71276.6</v>
      </c>
      <c r="J195" s="42">
        <f>J196+J197+J198+J199+J201+J202+J203+J204+J206+J208+J211+J212+J213+J214+J215+J217+J236+J221+J231+J232+J234+J235+J230+J219+J218+J233+J222</f>
        <v>0</v>
      </c>
      <c r="K195" s="59">
        <f>K196+K197+K198+K199+K201+K202+K203+K204+K206+K208+K211+K212+K213+K214+K215+K217+K236+K221+K231+K232+K234+K235+K230+K219+K218+K233+K222+K237+K216+K200+K220</f>
        <v>2422014.4999999995</v>
      </c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</row>
    <row r="196" spans="1:59" ht="27" customHeight="1">
      <c r="A196" s="60" t="s">
        <v>534</v>
      </c>
      <c r="B196" s="17" t="s">
        <v>58</v>
      </c>
      <c r="C196" s="27">
        <f aca="true" t="shared" si="16" ref="C196:C203">D196+E196+F196</f>
        <v>0</v>
      </c>
      <c r="D196" s="22"/>
      <c r="E196" s="22"/>
      <c r="F196" s="22"/>
      <c r="G196" s="22"/>
      <c r="H196" s="22">
        <v>55890</v>
      </c>
      <c r="I196" s="22"/>
      <c r="J196" s="22"/>
      <c r="K196" s="69">
        <f t="shared" si="1"/>
        <v>55890</v>
      </c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1:59" ht="38.25" hidden="1">
      <c r="A197" s="60"/>
      <c r="B197" s="17" t="s">
        <v>316</v>
      </c>
      <c r="C197" s="27">
        <f t="shared" si="16"/>
        <v>0</v>
      </c>
      <c r="D197" s="22"/>
      <c r="E197" s="22"/>
      <c r="F197" s="22"/>
      <c r="G197" s="22"/>
      <c r="H197" s="22"/>
      <c r="I197" s="22"/>
      <c r="J197" s="22"/>
      <c r="K197" s="69">
        <f t="shared" si="1"/>
        <v>0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1:59" ht="25.5" hidden="1">
      <c r="A198" s="66" t="s">
        <v>294</v>
      </c>
      <c r="B198" s="17" t="s">
        <v>198</v>
      </c>
      <c r="C198" s="27">
        <f t="shared" si="16"/>
        <v>0</v>
      </c>
      <c r="D198" s="141"/>
      <c r="E198" s="141"/>
      <c r="F198" s="27"/>
      <c r="G198" s="141"/>
      <c r="H198" s="27"/>
      <c r="I198" s="27"/>
      <c r="J198" s="27"/>
      <c r="K198" s="61">
        <f>H198+C198</f>
        <v>0</v>
      </c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1:59" ht="24.75" customHeight="1">
      <c r="A199" s="60" t="s">
        <v>387</v>
      </c>
      <c r="B199" s="21" t="s">
        <v>59</v>
      </c>
      <c r="C199" s="27">
        <f t="shared" si="16"/>
        <v>130540.19999999998</v>
      </c>
      <c r="D199" s="22"/>
      <c r="E199" s="22"/>
      <c r="F199" s="22">
        <f>146531.9+4438.9-300-20000-130.6</f>
        <v>130540.19999999998</v>
      </c>
      <c r="G199" s="22"/>
      <c r="H199" s="22"/>
      <c r="I199" s="22">
        <f>H199</f>
        <v>0</v>
      </c>
      <c r="J199" s="22"/>
      <c r="K199" s="69">
        <f t="shared" si="1"/>
        <v>130540.19999999998</v>
      </c>
      <c r="L199" s="85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1:59" ht="18" customHeight="1" hidden="1">
      <c r="A200" s="60" t="s">
        <v>296</v>
      </c>
      <c r="B200" s="17" t="s">
        <v>297</v>
      </c>
      <c r="C200" s="27">
        <f t="shared" si="16"/>
        <v>0</v>
      </c>
      <c r="D200" s="22"/>
      <c r="E200" s="22"/>
      <c r="F200" s="22"/>
      <c r="G200" s="22"/>
      <c r="H200" s="22"/>
      <c r="I200" s="22"/>
      <c r="J200" s="22"/>
      <c r="K200" s="69">
        <f t="shared" si="1"/>
        <v>0</v>
      </c>
      <c r="L200" s="85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1:59" ht="17.25" customHeight="1" hidden="1">
      <c r="A201" s="60" t="s">
        <v>184</v>
      </c>
      <c r="B201" s="17" t="s">
        <v>185</v>
      </c>
      <c r="C201" s="141">
        <f t="shared" si="16"/>
        <v>0</v>
      </c>
      <c r="D201" s="22"/>
      <c r="E201" s="22"/>
      <c r="F201" s="22"/>
      <c r="G201" s="22"/>
      <c r="H201" s="22"/>
      <c r="I201" s="22"/>
      <c r="J201" s="22"/>
      <c r="K201" s="69">
        <f>C201+H201</f>
        <v>0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1:59" ht="18" customHeight="1" hidden="1">
      <c r="A202" s="66" t="s">
        <v>535</v>
      </c>
      <c r="B202" s="21" t="s">
        <v>61</v>
      </c>
      <c r="C202" s="27">
        <f t="shared" si="16"/>
        <v>0</v>
      </c>
      <c r="D202" s="22"/>
      <c r="E202" s="22"/>
      <c r="F202" s="22"/>
      <c r="G202" s="22"/>
      <c r="H202" s="22"/>
      <c r="I202" s="22"/>
      <c r="J202" s="22"/>
      <c r="K202" s="69">
        <f t="shared" si="1"/>
        <v>0</v>
      </c>
      <c r="L202" s="85">
        <f>C202</f>
        <v>0</v>
      </c>
      <c r="M202" s="28">
        <f>'[1]№2'!C109</f>
        <v>0</v>
      </c>
      <c r="N202" s="85">
        <f>L202-M202</f>
        <v>0</v>
      </c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1:59" ht="63.75">
      <c r="A203" s="60" t="s">
        <v>187</v>
      </c>
      <c r="B203" s="21" t="s">
        <v>63</v>
      </c>
      <c r="C203" s="141">
        <f t="shared" si="16"/>
        <v>0</v>
      </c>
      <c r="D203" s="22"/>
      <c r="E203" s="22"/>
      <c r="F203" s="22"/>
      <c r="G203" s="22"/>
      <c r="H203" s="22">
        <v>58560</v>
      </c>
      <c r="I203" s="22"/>
      <c r="J203" s="22"/>
      <c r="K203" s="69">
        <f aca="true" t="shared" si="17" ref="K203:K237">C203+H203</f>
        <v>58560</v>
      </c>
      <c r="L203" s="28"/>
      <c r="M203" s="85">
        <f>M199-L199</f>
        <v>0</v>
      </c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1:59" ht="17.25" customHeight="1">
      <c r="A204" s="66" t="s">
        <v>181</v>
      </c>
      <c r="B204" s="37" t="s">
        <v>65</v>
      </c>
      <c r="C204" s="27">
        <v>10000</v>
      </c>
      <c r="D204" s="22"/>
      <c r="E204" s="22"/>
      <c r="F204" s="22">
        <v>10000</v>
      </c>
      <c r="G204" s="22"/>
      <c r="H204" s="22"/>
      <c r="I204" s="22"/>
      <c r="J204" s="22"/>
      <c r="K204" s="69">
        <f t="shared" si="17"/>
        <v>10000</v>
      </c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1:59" ht="0.75" customHeight="1">
      <c r="A205" s="66" t="s">
        <v>536</v>
      </c>
      <c r="B205" s="49" t="s">
        <v>310</v>
      </c>
      <c r="C205" s="27">
        <f>D205+E205+F205</f>
        <v>0</v>
      </c>
      <c r="D205" s="22"/>
      <c r="E205" s="22"/>
      <c r="F205" s="22"/>
      <c r="G205" s="22"/>
      <c r="H205" s="22"/>
      <c r="I205" s="22"/>
      <c r="J205" s="22"/>
      <c r="K205" s="69">
        <f t="shared" si="17"/>
        <v>0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1:59" ht="24.75" customHeight="1">
      <c r="A206" s="66" t="s">
        <v>537</v>
      </c>
      <c r="B206" s="21" t="s">
        <v>73</v>
      </c>
      <c r="C206" s="27">
        <f>161148+17000+130.6</f>
        <v>178278.6</v>
      </c>
      <c r="D206" s="22"/>
      <c r="E206" s="22"/>
      <c r="F206" s="27">
        <f>161148+17000+130.6</f>
        <v>178278.6</v>
      </c>
      <c r="G206" s="22"/>
      <c r="H206" s="22"/>
      <c r="I206" s="22"/>
      <c r="J206" s="22"/>
      <c r="K206" s="69">
        <f t="shared" si="17"/>
        <v>178278.6</v>
      </c>
      <c r="L206" s="85"/>
      <c r="M206" s="85"/>
      <c r="N206" s="85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1:59" ht="21.75" customHeight="1" hidden="1">
      <c r="A207" s="66" t="s">
        <v>302</v>
      </c>
      <c r="B207" s="17" t="s">
        <v>303</v>
      </c>
      <c r="C207" s="27">
        <f>D207+E207+F207</f>
        <v>0</v>
      </c>
      <c r="D207" s="22"/>
      <c r="E207" s="22"/>
      <c r="F207" s="22"/>
      <c r="G207" s="22"/>
      <c r="H207" s="22"/>
      <c r="I207" s="22"/>
      <c r="J207" s="22"/>
      <c r="K207" s="69">
        <f t="shared" si="17"/>
        <v>0</v>
      </c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1:13" s="18" customFormat="1" ht="25.5">
      <c r="A208" s="66" t="s">
        <v>137</v>
      </c>
      <c r="B208" s="43" t="s">
        <v>138</v>
      </c>
      <c r="C208" s="27">
        <v>51591.5</v>
      </c>
      <c r="D208" s="42"/>
      <c r="E208" s="42"/>
      <c r="F208" s="27">
        <v>51591.5</v>
      </c>
      <c r="G208" s="42"/>
      <c r="H208" s="42"/>
      <c r="I208" s="42"/>
      <c r="J208" s="42"/>
      <c r="K208" s="61">
        <f t="shared" si="17"/>
        <v>51591.5</v>
      </c>
      <c r="L208" s="25"/>
      <c r="M208" s="26"/>
    </row>
    <row r="209" spans="1:59" ht="102" hidden="1">
      <c r="A209" s="66" t="s">
        <v>308</v>
      </c>
      <c r="B209" s="43" t="s">
        <v>524</v>
      </c>
      <c r="C209" s="27">
        <f>D209+E209+F209</f>
        <v>0</v>
      </c>
      <c r="D209" s="22"/>
      <c r="E209" s="22"/>
      <c r="F209" s="22"/>
      <c r="G209" s="22"/>
      <c r="H209" s="22"/>
      <c r="I209" s="22"/>
      <c r="J209" s="22"/>
      <c r="K209" s="69">
        <f t="shared" si="17"/>
        <v>0</v>
      </c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1:59" ht="9" customHeight="1" hidden="1">
      <c r="A210" s="66" t="s">
        <v>31</v>
      </c>
      <c r="B210" s="117" t="s">
        <v>525</v>
      </c>
      <c r="C210" s="27">
        <f>D210+E210+F210</f>
        <v>0</v>
      </c>
      <c r="D210" s="22"/>
      <c r="E210" s="22"/>
      <c r="F210" s="22"/>
      <c r="G210" s="22"/>
      <c r="H210" s="22"/>
      <c r="I210" s="22"/>
      <c r="J210" s="22"/>
      <c r="K210" s="69">
        <f t="shared" si="17"/>
        <v>0</v>
      </c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1:59" ht="55.5" customHeight="1">
      <c r="A211" s="66" t="s">
        <v>398</v>
      </c>
      <c r="B211" s="70" t="s">
        <v>391</v>
      </c>
      <c r="C211" s="27">
        <f>D211+E211+F211</f>
        <v>15189.6</v>
      </c>
      <c r="D211" s="22"/>
      <c r="E211" s="22"/>
      <c r="F211" s="27">
        <v>15189.6</v>
      </c>
      <c r="G211" s="22"/>
      <c r="H211" s="22"/>
      <c r="I211" s="22"/>
      <c r="J211" s="22"/>
      <c r="K211" s="69">
        <f t="shared" si="17"/>
        <v>15189.6</v>
      </c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1:59" ht="57" customHeight="1">
      <c r="A212" s="66" t="s">
        <v>206</v>
      </c>
      <c r="B212" s="70" t="s">
        <v>201</v>
      </c>
      <c r="C212" s="27">
        <v>1038820.7</v>
      </c>
      <c r="D212" s="42"/>
      <c r="E212" s="42"/>
      <c r="F212" s="27">
        <v>1038820.7</v>
      </c>
      <c r="G212" s="42"/>
      <c r="H212" s="42"/>
      <c r="I212" s="42"/>
      <c r="J212" s="42"/>
      <c r="K212" s="61">
        <f t="shared" si="17"/>
        <v>1038820.7</v>
      </c>
      <c r="L212" s="7"/>
      <c r="M212" s="18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13" s="18" customFormat="1" ht="69" customHeight="1">
      <c r="A213" s="120" t="s">
        <v>311</v>
      </c>
      <c r="B213" s="156" t="s">
        <v>352</v>
      </c>
      <c r="C213" s="181">
        <v>543023.6</v>
      </c>
      <c r="D213" s="181"/>
      <c r="E213" s="181"/>
      <c r="F213" s="181">
        <v>543023.6</v>
      </c>
      <c r="G213" s="181"/>
      <c r="H213" s="181"/>
      <c r="I213" s="181"/>
      <c r="J213" s="181"/>
      <c r="K213" s="182">
        <f>H213+C213</f>
        <v>543023.6</v>
      </c>
      <c r="L213" s="25"/>
      <c r="M213" s="26"/>
    </row>
    <row r="214" spans="1:13" s="18" customFormat="1" ht="104.25" customHeight="1">
      <c r="A214" s="66" t="s">
        <v>312</v>
      </c>
      <c r="B214" s="183" t="s">
        <v>110</v>
      </c>
      <c r="C214" s="27">
        <v>100074.8</v>
      </c>
      <c r="D214" s="27"/>
      <c r="E214" s="27"/>
      <c r="F214" s="27">
        <v>100074.8</v>
      </c>
      <c r="G214" s="27"/>
      <c r="H214" s="27"/>
      <c r="I214" s="27"/>
      <c r="J214" s="27"/>
      <c r="K214" s="69">
        <f>H214+C214</f>
        <v>100074.8</v>
      </c>
      <c r="L214" s="25"/>
      <c r="M214" s="26"/>
    </row>
    <row r="215" spans="1:13" s="18" customFormat="1" ht="69.75" customHeight="1">
      <c r="A215" s="120" t="s">
        <v>313</v>
      </c>
      <c r="B215" s="67" t="s">
        <v>207</v>
      </c>
      <c r="C215" s="119">
        <v>34085.9</v>
      </c>
      <c r="D215" s="119"/>
      <c r="E215" s="119"/>
      <c r="F215" s="119">
        <v>34085.9</v>
      </c>
      <c r="G215" s="119"/>
      <c r="H215" s="119"/>
      <c r="I215" s="119"/>
      <c r="J215" s="119"/>
      <c r="K215" s="124">
        <f t="shared" si="17"/>
        <v>34085.9</v>
      </c>
      <c r="L215" s="25"/>
      <c r="M215" s="26"/>
    </row>
    <row r="216" spans="1:13" s="18" customFormat="1" ht="91.5" customHeight="1" hidden="1">
      <c r="A216" s="66" t="s">
        <v>139</v>
      </c>
      <c r="B216" s="202" t="s">
        <v>140</v>
      </c>
      <c r="C216" s="27"/>
      <c r="D216" s="119"/>
      <c r="E216" s="119"/>
      <c r="F216" s="27"/>
      <c r="G216" s="119"/>
      <c r="H216" s="119"/>
      <c r="I216" s="119"/>
      <c r="J216" s="119"/>
      <c r="K216" s="61">
        <f t="shared" si="17"/>
        <v>0</v>
      </c>
      <c r="L216" s="25"/>
      <c r="M216" s="26"/>
    </row>
    <row r="217" spans="1:13" s="18" customFormat="1" ht="25.5" hidden="1">
      <c r="A217" s="66" t="s">
        <v>186</v>
      </c>
      <c r="B217" s="17" t="s">
        <v>254</v>
      </c>
      <c r="C217" s="27">
        <f>D217+E217+F217</f>
        <v>0</v>
      </c>
      <c r="D217" s="27"/>
      <c r="E217" s="27"/>
      <c r="F217" s="27">
        <f>G217+H217+I217</f>
        <v>0</v>
      </c>
      <c r="G217" s="27"/>
      <c r="H217" s="27"/>
      <c r="I217" s="27"/>
      <c r="J217" s="27"/>
      <c r="K217" s="61">
        <f t="shared" si="17"/>
        <v>0</v>
      </c>
      <c r="L217" s="25"/>
      <c r="M217" s="26"/>
    </row>
    <row r="218" spans="1:12" s="18" customFormat="1" ht="82.5" customHeight="1">
      <c r="A218" s="120" t="s">
        <v>141</v>
      </c>
      <c r="B218" s="184" t="s">
        <v>369</v>
      </c>
      <c r="C218" s="119"/>
      <c r="D218" s="27"/>
      <c r="E218" s="27"/>
      <c r="F218" s="119"/>
      <c r="G218" s="27"/>
      <c r="H218" s="44">
        <v>58776.6</v>
      </c>
      <c r="I218" s="44">
        <v>58776.6</v>
      </c>
      <c r="J218" s="27"/>
      <c r="K218" s="61">
        <f t="shared" si="17"/>
        <v>58776.6</v>
      </c>
      <c r="L218" s="20"/>
    </row>
    <row r="219" spans="1:12" s="18" customFormat="1" ht="99.75" customHeight="1" hidden="1">
      <c r="A219" s="66" t="s">
        <v>143</v>
      </c>
      <c r="B219" s="164" t="s">
        <v>170</v>
      </c>
      <c r="C219" s="119">
        <f>D219+E219+F219</f>
        <v>0</v>
      </c>
      <c r="D219" s="27"/>
      <c r="E219" s="27"/>
      <c r="F219" s="27"/>
      <c r="G219" s="27"/>
      <c r="H219" s="27"/>
      <c r="I219" s="27"/>
      <c r="J219" s="27"/>
      <c r="K219" s="61">
        <f t="shared" si="17"/>
        <v>0</v>
      </c>
      <c r="L219" s="20"/>
    </row>
    <row r="220" spans="1:12" s="18" customFormat="1" ht="34.5" customHeight="1">
      <c r="A220" s="120" t="s">
        <v>372</v>
      </c>
      <c r="B220" s="21" t="s">
        <v>373</v>
      </c>
      <c r="C220" s="27">
        <f>D220+E220+F220</f>
        <v>765</v>
      </c>
      <c r="D220" s="27"/>
      <c r="E220" s="27"/>
      <c r="F220" s="27">
        <v>765</v>
      </c>
      <c r="G220" s="27"/>
      <c r="H220" s="27"/>
      <c r="I220" s="27"/>
      <c r="J220" s="27"/>
      <c r="K220" s="61">
        <f t="shared" si="17"/>
        <v>765</v>
      </c>
      <c r="L220" s="20"/>
    </row>
    <row r="221" spans="1:12" s="18" customFormat="1" ht="76.5">
      <c r="A221" s="66" t="s">
        <v>32</v>
      </c>
      <c r="B221" s="46" t="s">
        <v>196</v>
      </c>
      <c r="C221" s="27">
        <f>D221+E221+F221</f>
        <v>41782.9</v>
      </c>
      <c r="D221" s="27"/>
      <c r="E221" s="27"/>
      <c r="F221" s="27">
        <v>41782.9</v>
      </c>
      <c r="G221" s="27"/>
      <c r="H221" s="27"/>
      <c r="I221" s="27"/>
      <c r="J221" s="27"/>
      <c r="K221" s="61">
        <f t="shared" si="17"/>
        <v>41782.9</v>
      </c>
      <c r="L221" s="20"/>
    </row>
    <row r="222" spans="1:12" s="18" customFormat="1" ht="38.25">
      <c r="A222" s="379" t="s">
        <v>309</v>
      </c>
      <c r="B222" s="67" t="s">
        <v>417</v>
      </c>
      <c r="C222" s="27">
        <f>D222+E222+F222</f>
        <v>0</v>
      </c>
      <c r="D222" s="27"/>
      <c r="E222" s="27"/>
      <c r="F222" s="27">
        <f>F224+F225+F226+F227+F228+F229</f>
        <v>0</v>
      </c>
      <c r="G222" s="27"/>
      <c r="H222" s="27">
        <f>H224+H225+H223</f>
        <v>1548</v>
      </c>
      <c r="I222" s="27"/>
      <c r="J222" s="27"/>
      <c r="K222" s="61">
        <f>C222+H222</f>
        <v>1548</v>
      </c>
      <c r="L222" s="20"/>
    </row>
    <row r="223" spans="1:16" s="18" customFormat="1" ht="16.5" customHeight="1" hidden="1">
      <c r="A223" s="380"/>
      <c r="B223" s="67" t="s">
        <v>148</v>
      </c>
      <c r="C223" s="27"/>
      <c r="D223" s="27"/>
      <c r="E223" s="27"/>
      <c r="F223" s="27"/>
      <c r="G223" s="27"/>
      <c r="H223" s="27"/>
      <c r="I223" s="27"/>
      <c r="J223" s="27"/>
      <c r="K223" s="22">
        <f>C223+H223</f>
        <v>0</v>
      </c>
      <c r="L223" s="174"/>
      <c r="M223" s="174">
        <f>C223-L223</f>
        <v>0</v>
      </c>
      <c r="N223" s="174">
        <f>'[2]№2'!$H$148</f>
        <v>1000</v>
      </c>
      <c r="O223" s="174">
        <f>H223-N223</f>
        <v>-1000</v>
      </c>
      <c r="P223" s="3"/>
    </row>
    <row r="224" spans="1:12" s="18" customFormat="1" ht="26.25" customHeight="1">
      <c r="A224" s="380"/>
      <c r="B224" s="67" t="s">
        <v>178</v>
      </c>
      <c r="C224" s="145">
        <f>D224+E224+F224</f>
        <v>0</v>
      </c>
      <c r="D224" s="27"/>
      <c r="E224" s="27"/>
      <c r="F224" s="27"/>
      <c r="G224" s="27"/>
      <c r="H224" s="27">
        <v>1548</v>
      </c>
      <c r="I224" s="27"/>
      <c r="J224" s="27"/>
      <c r="K224" s="69">
        <f t="shared" si="17"/>
        <v>1548</v>
      </c>
      <c r="L224" s="20"/>
    </row>
    <row r="225" spans="1:12" s="18" customFormat="1" ht="1.5" customHeight="1" hidden="1">
      <c r="A225" s="380"/>
      <c r="B225" s="67" t="s">
        <v>428</v>
      </c>
      <c r="C225" s="145">
        <f>D225+E225+F225</f>
        <v>0</v>
      </c>
      <c r="D225" s="27"/>
      <c r="E225" s="27"/>
      <c r="F225" s="27"/>
      <c r="G225" s="27"/>
      <c r="H225" s="27"/>
      <c r="I225" s="27"/>
      <c r="J225" s="27"/>
      <c r="K225" s="69">
        <f t="shared" si="17"/>
        <v>0</v>
      </c>
      <c r="L225" s="20"/>
    </row>
    <row r="226" spans="1:12" s="18" customFormat="1" ht="25.5" hidden="1">
      <c r="A226" s="380"/>
      <c r="B226" s="67" t="s">
        <v>314</v>
      </c>
      <c r="C226" s="27">
        <f>F226</f>
        <v>0</v>
      </c>
      <c r="D226" s="22"/>
      <c r="E226" s="22"/>
      <c r="F226" s="22"/>
      <c r="G226" s="27"/>
      <c r="H226" s="27"/>
      <c r="I226" s="27"/>
      <c r="J226" s="27"/>
      <c r="K226" s="69">
        <f t="shared" si="17"/>
        <v>0</v>
      </c>
      <c r="L226" s="20"/>
    </row>
    <row r="227" spans="1:12" s="18" customFormat="1" ht="12.75" hidden="1">
      <c r="A227" s="380"/>
      <c r="B227" s="67" t="s">
        <v>179</v>
      </c>
      <c r="C227" s="27">
        <f>F227</f>
        <v>0</v>
      </c>
      <c r="D227" s="22"/>
      <c r="E227" s="22"/>
      <c r="F227" s="22"/>
      <c r="G227" s="27"/>
      <c r="H227" s="27"/>
      <c r="I227" s="27"/>
      <c r="J227" s="27"/>
      <c r="K227" s="69">
        <f t="shared" si="17"/>
        <v>0</v>
      </c>
      <c r="L227" s="25">
        <f>L234+L235+L236</f>
        <v>0</v>
      </c>
    </row>
    <row r="228" spans="1:59" ht="42" customHeight="1" hidden="1">
      <c r="A228" s="188"/>
      <c r="B228" s="17" t="s">
        <v>150</v>
      </c>
      <c r="C228" s="27">
        <f aca="true" t="shared" si="18" ref="C228:C234">D228+E228+F228</f>
        <v>0</v>
      </c>
      <c r="D228" s="27"/>
      <c r="E228" s="27"/>
      <c r="F228" s="27"/>
      <c r="G228" s="27"/>
      <c r="H228" s="27"/>
      <c r="I228" s="27"/>
      <c r="J228" s="27"/>
      <c r="K228" s="61">
        <f t="shared" si="17"/>
        <v>0</v>
      </c>
      <c r="L228" s="7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59" ht="1.5" customHeight="1" hidden="1">
      <c r="A229" s="188"/>
      <c r="B229" s="67" t="s">
        <v>113</v>
      </c>
      <c r="C229" s="27">
        <f t="shared" si="18"/>
        <v>0</v>
      </c>
      <c r="D229" s="27"/>
      <c r="E229" s="27"/>
      <c r="F229" s="27"/>
      <c r="G229" s="27"/>
      <c r="H229" s="27"/>
      <c r="I229" s="27"/>
      <c r="J229" s="27"/>
      <c r="K229" s="61">
        <f t="shared" si="17"/>
        <v>0</v>
      </c>
      <c r="L229" s="7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1:12" s="18" customFormat="1" ht="29.25" customHeight="1" hidden="1">
      <c r="A230" s="120" t="s">
        <v>212</v>
      </c>
      <c r="B230" s="166" t="s">
        <v>354</v>
      </c>
      <c r="C230" s="119">
        <f t="shared" si="18"/>
        <v>0</v>
      </c>
      <c r="D230" s="27"/>
      <c r="E230" s="27"/>
      <c r="F230" s="27"/>
      <c r="G230" s="27"/>
      <c r="H230" s="27"/>
      <c r="I230" s="27"/>
      <c r="J230" s="27"/>
      <c r="K230" s="122">
        <f>C230+H230</f>
        <v>0</v>
      </c>
      <c r="L230" s="20"/>
    </row>
    <row r="231" spans="1:12" s="18" customFormat="1" ht="27.75" customHeight="1">
      <c r="A231" s="66" t="s">
        <v>364</v>
      </c>
      <c r="B231" s="162" t="s">
        <v>202</v>
      </c>
      <c r="C231" s="27">
        <f t="shared" si="18"/>
        <v>54700</v>
      </c>
      <c r="D231" s="27"/>
      <c r="E231" s="27"/>
      <c r="F231" s="27">
        <v>54700</v>
      </c>
      <c r="G231" s="27"/>
      <c r="H231" s="27">
        <v>12500</v>
      </c>
      <c r="I231" s="27">
        <v>12500</v>
      </c>
      <c r="J231" s="27"/>
      <c r="K231" s="61">
        <f t="shared" si="17"/>
        <v>67200</v>
      </c>
      <c r="L231" s="20"/>
    </row>
    <row r="232" spans="1:12" s="18" customFormat="1" ht="45" customHeight="1">
      <c r="A232" s="121" t="s">
        <v>363</v>
      </c>
      <c r="B232" s="162" t="s">
        <v>359</v>
      </c>
      <c r="C232" s="27">
        <f t="shared" si="18"/>
        <v>7400</v>
      </c>
      <c r="D232" s="27"/>
      <c r="E232" s="27"/>
      <c r="F232" s="27">
        <v>7400</v>
      </c>
      <c r="G232" s="27"/>
      <c r="H232" s="27">
        <v>14700</v>
      </c>
      <c r="I232" s="27"/>
      <c r="J232" s="27"/>
      <c r="K232" s="61">
        <f t="shared" si="17"/>
        <v>22100</v>
      </c>
      <c r="L232" s="20"/>
    </row>
    <row r="233" spans="1:12" s="18" customFormat="1" ht="83.25" customHeight="1">
      <c r="A233" s="66" t="s">
        <v>151</v>
      </c>
      <c r="B233" s="67" t="s">
        <v>101</v>
      </c>
      <c r="C233" s="27">
        <f t="shared" si="18"/>
        <v>3787.1</v>
      </c>
      <c r="D233" s="27"/>
      <c r="E233" s="27"/>
      <c r="F233" s="27">
        <v>3787.1</v>
      </c>
      <c r="G233" s="27"/>
      <c r="H233" s="27"/>
      <c r="I233" s="27"/>
      <c r="J233" s="27"/>
      <c r="K233" s="61">
        <f>C233+H233</f>
        <v>3787.1</v>
      </c>
      <c r="L233" s="20"/>
    </row>
    <row r="234" spans="1:12" s="18" customFormat="1" ht="54" customHeight="1" hidden="1">
      <c r="A234" s="66" t="s">
        <v>365</v>
      </c>
      <c r="B234" s="162" t="s">
        <v>356</v>
      </c>
      <c r="C234" s="27">
        <f t="shared" si="18"/>
        <v>0</v>
      </c>
      <c r="D234" s="27"/>
      <c r="E234" s="27"/>
      <c r="F234" s="27"/>
      <c r="G234" s="27"/>
      <c r="H234" s="27"/>
      <c r="I234" s="27"/>
      <c r="J234" s="27"/>
      <c r="K234" s="61">
        <f t="shared" si="17"/>
        <v>0</v>
      </c>
      <c r="L234" s="20"/>
    </row>
    <row r="235" spans="1:13" s="18" customFormat="1" ht="12.75">
      <c r="A235" s="66" t="s">
        <v>318</v>
      </c>
      <c r="B235" s="67" t="s">
        <v>252</v>
      </c>
      <c r="C235" s="27">
        <v>10000</v>
      </c>
      <c r="D235" s="27"/>
      <c r="E235" s="27"/>
      <c r="F235" s="27">
        <v>10000</v>
      </c>
      <c r="G235" s="27"/>
      <c r="H235" s="27"/>
      <c r="I235" s="27"/>
      <c r="J235" s="27"/>
      <c r="K235" s="69">
        <f t="shared" si="17"/>
        <v>10000</v>
      </c>
      <c r="L235" s="25"/>
      <c r="M235" s="198"/>
    </row>
    <row r="236" spans="1:12" s="18" customFormat="1" ht="1.5" customHeight="1" hidden="1">
      <c r="A236" s="66" t="s">
        <v>33</v>
      </c>
      <c r="B236" s="67" t="s">
        <v>152</v>
      </c>
      <c r="C236" s="27">
        <f>D236+E236+F236</f>
        <v>0</v>
      </c>
      <c r="D236" s="27"/>
      <c r="E236" s="27"/>
      <c r="F236" s="27"/>
      <c r="G236" s="27"/>
      <c r="H236" s="27"/>
      <c r="I236" s="27"/>
      <c r="J236" s="27"/>
      <c r="K236" s="69">
        <f t="shared" si="17"/>
        <v>0</v>
      </c>
      <c r="L236" s="25"/>
    </row>
    <row r="237" spans="1:12" s="18" customFormat="1" ht="38.25" customHeight="1" hidden="1">
      <c r="A237" s="66" t="s">
        <v>153</v>
      </c>
      <c r="B237" s="67" t="s">
        <v>154</v>
      </c>
      <c r="C237" s="225">
        <f>D237+E237+F237</f>
        <v>0</v>
      </c>
      <c r="D237" s="225"/>
      <c r="E237" s="225"/>
      <c r="F237" s="225"/>
      <c r="G237" s="225"/>
      <c r="H237" s="225"/>
      <c r="I237" s="225"/>
      <c r="J237" s="225"/>
      <c r="K237" s="226">
        <f t="shared" si="17"/>
        <v>0</v>
      </c>
      <c r="L237" s="25"/>
    </row>
    <row r="238" spans="1:59" s="18" customFormat="1" ht="18" customHeight="1" thickBot="1">
      <c r="A238" s="381" t="s">
        <v>74</v>
      </c>
      <c r="B238" s="382"/>
      <c r="C238" s="90">
        <f>C15+C44+C60+C77+C100+C120+C140+C145+C195+C133+C175+C163+C178+C171+C193+C115</f>
        <v>3666369.2</v>
      </c>
      <c r="D238" s="90">
        <f aca="true" t="shared" si="19" ref="D238:K238">D15+D44+D60+D77+D100+D120+D140+D145+D195+D133+D175+D163+D178+D171+D193+D115</f>
        <v>540817.91044</v>
      </c>
      <c r="E238" s="90">
        <f t="shared" si="19"/>
        <v>132820.69999999998</v>
      </c>
      <c r="F238" s="90">
        <f t="shared" si="19"/>
        <v>2992730.5895599998</v>
      </c>
      <c r="G238" s="90">
        <f t="shared" si="19"/>
        <v>0</v>
      </c>
      <c r="H238" s="90">
        <f t="shared" si="19"/>
        <v>449303.5</v>
      </c>
      <c r="I238" s="90">
        <f t="shared" si="19"/>
        <v>252055.2</v>
      </c>
      <c r="J238" s="90" t="e">
        <f t="shared" si="19"/>
        <v>#REF!</v>
      </c>
      <c r="K238" s="90">
        <f t="shared" si="19"/>
        <v>4115672.6999999993</v>
      </c>
      <c r="L238" s="84"/>
      <c r="M238" s="84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</row>
    <row r="239" spans="1:59" s="7" customFormat="1" ht="12.75">
      <c r="A239" s="91"/>
      <c r="B239" s="92"/>
      <c r="C239" s="151">
        <f>'№2'!C159</f>
        <v>3666369.1999999997</v>
      </c>
      <c r="D239" s="151">
        <f>'№2'!D159</f>
        <v>540817.9</v>
      </c>
      <c r="E239" s="151">
        <f>'№2'!E159</f>
        <v>132820.7</v>
      </c>
      <c r="F239" s="151">
        <f>'№2'!F159</f>
        <v>2992730.6</v>
      </c>
      <c r="G239" s="151">
        <f>'№2'!G159</f>
        <v>0</v>
      </c>
      <c r="H239" s="151">
        <f>'№2'!H159</f>
        <v>449303.49999999994</v>
      </c>
      <c r="I239" s="151">
        <f>'№2'!I159</f>
        <v>252055.2</v>
      </c>
      <c r="J239" s="151">
        <f>'№2'!J159</f>
        <v>2845.3</v>
      </c>
      <c r="K239" s="151">
        <f>'№2'!K159</f>
        <v>4115672.7</v>
      </c>
      <c r="L239" s="227" t="s">
        <v>180</v>
      </c>
      <c r="M239" s="138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</row>
    <row r="240" spans="3:13" ht="12.75">
      <c r="C240" s="198">
        <f aca="true" t="shared" si="20" ref="C240:J240">C239-C238</f>
        <v>0</v>
      </c>
      <c r="D240" s="198">
        <f t="shared" si="20"/>
        <v>-0.010439999983645976</v>
      </c>
      <c r="E240" s="198">
        <f t="shared" si="20"/>
        <v>0</v>
      </c>
      <c r="F240" s="198">
        <f t="shared" si="20"/>
        <v>0.010440000332891941</v>
      </c>
      <c r="G240" s="198">
        <f t="shared" si="20"/>
        <v>0</v>
      </c>
      <c r="H240" s="198">
        <f t="shared" si="20"/>
        <v>0</v>
      </c>
      <c r="I240" s="198">
        <f t="shared" si="20"/>
        <v>0</v>
      </c>
      <c r="J240" s="198" t="e">
        <f t="shared" si="20"/>
        <v>#REF!</v>
      </c>
      <c r="K240" s="198">
        <f>K239-K238</f>
        <v>0</v>
      </c>
      <c r="L240" s="228"/>
      <c r="M240" s="139"/>
    </row>
    <row r="241" spans="3:12" ht="12.75">
      <c r="C241" s="29"/>
      <c r="D241" s="29"/>
      <c r="E241" s="29"/>
      <c r="F241" s="29"/>
      <c r="G241" s="29"/>
      <c r="H241" s="29"/>
      <c r="I241" s="29"/>
      <c r="J241" s="29"/>
      <c r="K241" s="29"/>
      <c r="L241" s="3"/>
    </row>
    <row r="242" spans="2:11" ht="12.75">
      <c r="B242" s="130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3:11" ht="15">
      <c r="C243" s="38"/>
      <c r="F243" s="93"/>
      <c r="I243" s="29"/>
      <c r="K243" s="29"/>
    </row>
    <row r="244" spans="3:11" ht="12.75">
      <c r="C244" s="40"/>
      <c r="D244" s="40"/>
      <c r="E244" s="40"/>
      <c r="F244" s="40"/>
      <c r="G244" s="40"/>
      <c r="H244" s="40"/>
      <c r="I244" s="40"/>
      <c r="J244" s="40"/>
      <c r="K244" s="40"/>
    </row>
    <row r="245" spans="3:11" ht="12.75">
      <c r="C245" s="38"/>
      <c r="D245" s="29"/>
      <c r="E245" s="29"/>
      <c r="F245" s="29"/>
      <c r="G245" s="29"/>
      <c r="H245" s="29"/>
      <c r="I245" s="29"/>
      <c r="J245" s="29"/>
      <c r="K245" s="29"/>
    </row>
    <row r="246" spans="2:12" ht="12.75">
      <c r="B246" s="130"/>
      <c r="C246" s="81"/>
      <c r="D246" s="81"/>
      <c r="E246" s="81"/>
      <c r="F246" s="81"/>
      <c r="G246" s="81"/>
      <c r="H246" s="81"/>
      <c r="I246" s="81"/>
      <c r="J246" s="81"/>
      <c r="K246" s="81"/>
      <c r="L246" s="85"/>
    </row>
    <row r="247" spans="3:12" ht="12.75">
      <c r="C247" s="85"/>
      <c r="D247" s="29"/>
      <c r="E247" s="29"/>
      <c r="F247" s="29"/>
      <c r="G247" s="29"/>
      <c r="H247" s="29"/>
      <c r="I247" s="29"/>
      <c r="J247" s="29"/>
      <c r="K247" s="29"/>
      <c r="L247" s="85"/>
    </row>
    <row r="248" spans="3:11" ht="12.75">
      <c r="C248" s="38"/>
      <c r="D248" s="38"/>
      <c r="E248" s="38"/>
      <c r="F248" s="38"/>
      <c r="G248" s="38"/>
      <c r="H248" s="38"/>
      <c r="I248" s="38"/>
      <c r="J248" s="38"/>
      <c r="K248" s="38"/>
    </row>
    <row r="249" ht="12.75">
      <c r="C249" s="32"/>
    </row>
    <row r="250" spans="2:11" ht="12.75">
      <c r="B250" s="130"/>
      <c r="C250" s="38"/>
      <c r="F250" s="30"/>
      <c r="K250" s="29"/>
    </row>
    <row r="251" ht="12.75">
      <c r="C251" s="38"/>
    </row>
    <row r="252" ht="12.75">
      <c r="C252" s="32"/>
    </row>
    <row r="253" ht="12.75">
      <c r="C253" s="32"/>
    </row>
    <row r="254" ht="12.75">
      <c r="C254" s="32"/>
    </row>
    <row r="255" ht="12.75">
      <c r="C255" s="32"/>
    </row>
    <row r="256" ht="12.75">
      <c r="C256" s="32"/>
    </row>
    <row r="257" ht="12.75">
      <c r="C257" s="32"/>
    </row>
    <row r="258" ht="12.75">
      <c r="C258" s="32"/>
    </row>
    <row r="259" ht="12.75">
      <c r="C259" s="32"/>
    </row>
    <row r="260" ht="12.75">
      <c r="C260" s="32"/>
    </row>
    <row r="261" ht="12.75">
      <c r="C261" s="32"/>
    </row>
    <row r="262" ht="12.75">
      <c r="C262" s="32"/>
    </row>
    <row r="263" ht="12.75">
      <c r="C263" s="32"/>
    </row>
    <row r="264" ht="12.75">
      <c r="C264" s="32"/>
    </row>
    <row r="265" ht="12.75">
      <c r="C265" s="32"/>
    </row>
    <row r="266" ht="12.75">
      <c r="C266" s="32"/>
    </row>
    <row r="267" ht="12.75">
      <c r="C267" s="32"/>
    </row>
    <row r="268" ht="12.75">
      <c r="C268" s="32"/>
    </row>
    <row r="269" ht="12.75">
      <c r="C269" s="32"/>
    </row>
    <row r="270" ht="12.75">
      <c r="C270" s="32"/>
    </row>
    <row r="271" ht="12.75">
      <c r="C271" s="32"/>
    </row>
    <row r="272" ht="12.75">
      <c r="C272" s="32"/>
    </row>
    <row r="273" ht="12.75">
      <c r="C273" s="32"/>
    </row>
    <row r="274" ht="12.75">
      <c r="C274" s="32"/>
    </row>
    <row r="275" ht="12.75">
      <c r="C275" s="32"/>
    </row>
    <row r="276" ht="12.75">
      <c r="C276" s="32"/>
    </row>
    <row r="277" ht="12.75">
      <c r="C277" s="32"/>
    </row>
    <row r="278" ht="12.75">
      <c r="C278" s="32"/>
    </row>
    <row r="279" ht="12.75">
      <c r="C279" s="32"/>
    </row>
    <row r="280" ht="12.75">
      <c r="C280" s="32"/>
    </row>
    <row r="281" ht="12.75">
      <c r="C281" s="32"/>
    </row>
    <row r="282" ht="12.75">
      <c r="C282" s="32"/>
    </row>
    <row r="283" ht="12.75">
      <c r="C283" s="32"/>
    </row>
    <row r="284" ht="12.75">
      <c r="C284" s="32"/>
    </row>
    <row r="285" ht="12.75">
      <c r="C285" s="32"/>
    </row>
    <row r="286" ht="12.75">
      <c r="C286" s="32"/>
    </row>
    <row r="287" ht="12.75">
      <c r="C287" s="32"/>
    </row>
    <row r="288" ht="12.75">
      <c r="C288" s="32"/>
    </row>
    <row r="289" ht="12.75">
      <c r="C289" s="32"/>
    </row>
    <row r="290" ht="12.75">
      <c r="C290" s="32"/>
    </row>
    <row r="291" ht="12.75">
      <c r="C291" s="32"/>
    </row>
    <row r="292" ht="12.75">
      <c r="C292" s="32"/>
    </row>
    <row r="293" ht="12.75">
      <c r="C293" s="32"/>
    </row>
    <row r="294" ht="12.75">
      <c r="C294" s="32"/>
    </row>
    <row r="295" ht="12.75">
      <c r="C295" s="32"/>
    </row>
    <row r="296" ht="12.75">
      <c r="C296" s="32"/>
    </row>
    <row r="297" ht="12.75">
      <c r="C297" s="32"/>
    </row>
    <row r="298" ht="12.75">
      <c r="C298" s="32"/>
    </row>
    <row r="299" ht="12.75">
      <c r="C299" s="32"/>
    </row>
    <row r="300" ht="12.75">
      <c r="C300" s="32"/>
    </row>
    <row r="301" ht="12.75">
      <c r="C301" s="32"/>
    </row>
    <row r="302" ht="12.75">
      <c r="C302" s="32"/>
    </row>
    <row r="303" ht="12.75">
      <c r="C303" s="32"/>
    </row>
    <row r="304" ht="12.75">
      <c r="C304" s="32"/>
    </row>
    <row r="305" ht="12.75">
      <c r="C305" s="32"/>
    </row>
    <row r="306" ht="12.75">
      <c r="C306" s="32"/>
    </row>
    <row r="307" ht="12.75">
      <c r="C307" s="32"/>
    </row>
    <row r="308" ht="12.75">
      <c r="C308" s="32"/>
    </row>
    <row r="309" ht="12.75">
      <c r="C309" s="32"/>
    </row>
    <row r="310" ht="12.75">
      <c r="C310" s="32"/>
    </row>
    <row r="311" ht="12.75">
      <c r="C311" s="32"/>
    </row>
    <row r="312" ht="12.75">
      <c r="C312" s="32"/>
    </row>
    <row r="313" ht="12.75">
      <c r="C313" s="32"/>
    </row>
    <row r="314" ht="12.75">
      <c r="C314" s="32"/>
    </row>
    <row r="315" ht="12.75">
      <c r="C315" s="32"/>
    </row>
    <row r="316" ht="12.75">
      <c r="C316" s="32"/>
    </row>
    <row r="317" ht="12.75">
      <c r="C317" s="32"/>
    </row>
    <row r="318" ht="12.75">
      <c r="C318" s="32"/>
    </row>
    <row r="319" ht="12.75">
      <c r="C319" s="32"/>
    </row>
    <row r="320" ht="12.75">
      <c r="C320" s="32"/>
    </row>
    <row r="321" ht="12.75">
      <c r="C321" s="32"/>
    </row>
    <row r="322" ht="12.75">
      <c r="C322" s="32"/>
    </row>
    <row r="323" ht="12.75">
      <c r="C323" s="32"/>
    </row>
    <row r="324" ht="12.75">
      <c r="C324" s="32"/>
    </row>
    <row r="325" ht="12.75">
      <c r="C325" s="32"/>
    </row>
    <row r="326" ht="12.75">
      <c r="C326" s="32"/>
    </row>
    <row r="327" ht="12.75">
      <c r="C327" s="32"/>
    </row>
    <row r="328" ht="12.75">
      <c r="C328" s="32"/>
    </row>
    <row r="329" ht="12.75">
      <c r="C329" s="32"/>
    </row>
    <row r="330" ht="12.75">
      <c r="C330" s="32"/>
    </row>
    <row r="331" ht="12.75">
      <c r="C331" s="32"/>
    </row>
    <row r="332" ht="12.75">
      <c r="C332" s="32"/>
    </row>
    <row r="333" ht="12.75">
      <c r="C333" s="32"/>
    </row>
    <row r="334" ht="12.75">
      <c r="C334" s="32"/>
    </row>
    <row r="335" ht="12.75">
      <c r="C335" s="32"/>
    </row>
    <row r="336" ht="12.75">
      <c r="C336" s="32"/>
    </row>
    <row r="337" ht="12.75">
      <c r="C337" s="32"/>
    </row>
    <row r="338" ht="12.75">
      <c r="C338" s="32"/>
    </row>
    <row r="339" ht="12.75">
      <c r="C339" s="32"/>
    </row>
    <row r="340" ht="12.75">
      <c r="C340" s="32"/>
    </row>
    <row r="341" ht="12.75">
      <c r="C341" s="32"/>
    </row>
    <row r="342" ht="12.75">
      <c r="C342" s="32"/>
    </row>
    <row r="343" ht="12.75">
      <c r="C343" s="32"/>
    </row>
    <row r="344" ht="12.75">
      <c r="C344" s="32"/>
    </row>
    <row r="345" ht="12.75">
      <c r="C345" s="32"/>
    </row>
    <row r="346" ht="12.75">
      <c r="C346" s="32"/>
    </row>
    <row r="347" ht="12.75">
      <c r="C347" s="32"/>
    </row>
    <row r="348" ht="12.75">
      <c r="C348" s="32"/>
    </row>
    <row r="349" ht="12.75">
      <c r="C349" s="32"/>
    </row>
    <row r="350" ht="12.75">
      <c r="C350" s="32"/>
    </row>
    <row r="351" ht="12.75">
      <c r="C351" s="32"/>
    </row>
    <row r="352" ht="12.75">
      <c r="C352" s="32"/>
    </row>
    <row r="353" ht="12.75">
      <c r="C353" s="32"/>
    </row>
    <row r="354" ht="12.75">
      <c r="C354" s="32"/>
    </row>
    <row r="355" ht="12.75">
      <c r="C355" s="32"/>
    </row>
    <row r="356" ht="12.75">
      <c r="C356" s="32"/>
    </row>
    <row r="357" ht="12.75">
      <c r="C357" s="32"/>
    </row>
    <row r="358" ht="12.75">
      <c r="C358" s="32"/>
    </row>
    <row r="359" ht="12.75">
      <c r="C359" s="32"/>
    </row>
    <row r="360" ht="12.75">
      <c r="C360" s="32"/>
    </row>
    <row r="361" ht="12.75">
      <c r="C361" s="32"/>
    </row>
    <row r="362" ht="12.75">
      <c r="C362" s="32"/>
    </row>
    <row r="363" ht="12.75">
      <c r="C363" s="32"/>
    </row>
    <row r="364" ht="12.75">
      <c r="C364" s="32"/>
    </row>
    <row r="365" ht="12.75">
      <c r="C365" s="32"/>
    </row>
  </sheetData>
  <autoFilter ref="A14:BG240"/>
  <mergeCells count="15">
    <mergeCell ref="H12:H13"/>
    <mergeCell ref="D12:G12"/>
    <mergeCell ref="A11:A13"/>
    <mergeCell ref="B11:B13"/>
    <mergeCell ref="C11:G11"/>
    <mergeCell ref="A222:A227"/>
    <mergeCell ref="A238:B238"/>
    <mergeCell ref="F1:K1"/>
    <mergeCell ref="H11:J11"/>
    <mergeCell ref="A9:K9"/>
    <mergeCell ref="H10:K10"/>
    <mergeCell ref="A8:K8"/>
    <mergeCell ref="J12:J13"/>
    <mergeCell ref="K11:K13"/>
    <mergeCell ref="C12:C13"/>
  </mergeCells>
  <printOptions/>
  <pageMargins left="0.29" right="0.19" top="0.14" bottom="0.5" header="0.16" footer="0.5"/>
  <pageSetup fitToHeight="4" fitToWidth="1" horizontalDpi="600" verticalDpi="600" orientation="portrait" paperSize="9" scale="70" r:id="rId1"/>
  <rowBreaks count="2" manualBreakCount="2">
    <brk id="72" max="10" man="1"/>
    <brk id="13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5"/>
  <sheetViews>
    <sheetView zoomScale="75" zoomScaleNormal="75" workbookViewId="0" topLeftCell="A7">
      <pane xSplit="1" ySplit="3" topLeftCell="B59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T67" sqref="T67"/>
    </sheetView>
  </sheetViews>
  <sheetFormatPr defaultColWidth="9.00390625" defaultRowHeight="12.75"/>
  <cols>
    <col min="1" max="1" width="28.00390625" style="3" customWidth="1"/>
    <col min="2" max="3" width="19.00390625" style="3" customWidth="1"/>
    <col min="4" max="4" width="19.75390625" style="3" customWidth="1"/>
    <col min="5" max="5" width="25.00390625" style="3" customWidth="1"/>
    <col min="6" max="6" width="18.375" style="3" customWidth="1"/>
    <col min="7" max="7" width="16.25390625" style="3" customWidth="1"/>
    <col min="8" max="8" width="11.75390625" style="3" customWidth="1"/>
    <col min="9" max="9" width="12.75390625" style="3" customWidth="1"/>
    <col min="10" max="10" width="12.125" style="3" customWidth="1"/>
    <col min="11" max="11" width="22.00390625" style="3" customWidth="1"/>
    <col min="12" max="12" width="18.00390625" style="3" customWidth="1"/>
    <col min="13" max="13" width="17.75390625" style="3" customWidth="1"/>
    <col min="14" max="14" width="23.125" style="3" customWidth="1"/>
    <col min="15" max="15" width="19.375" style="3" customWidth="1"/>
    <col min="16" max="16" width="15.75390625" style="3" customWidth="1"/>
    <col min="17" max="18" width="17.75390625" style="3" customWidth="1"/>
    <col min="19" max="19" width="23.875" style="3" customWidth="1"/>
    <col min="20" max="20" width="20.875" style="3" customWidth="1"/>
    <col min="21" max="21" width="23.00390625" style="3" customWidth="1"/>
    <col min="22" max="22" width="22.125" style="3" customWidth="1"/>
    <col min="23" max="23" width="18.875" style="3" customWidth="1"/>
    <col min="24" max="24" width="19.25390625" style="3" customWidth="1"/>
    <col min="25" max="25" width="14.75390625" style="240" customWidth="1"/>
    <col min="26" max="26" width="14.125" style="3" customWidth="1"/>
    <col min="27" max="27" width="7.875" style="3" customWidth="1"/>
    <col min="28" max="28" width="15.375" style="3" customWidth="1"/>
    <col min="29" max="16384" width="7.875" style="3" customWidth="1"/>
  </cols>
  <sheetData>
    <row r="1" ht="15.75">
      <c r="M1" s="239" t="s">
        <v>433</v>
      </c>
    </row>
    <row r="2" ht="15.75">
      <c r="M2" s="239" t="s">
        <v>0</v>
      </c>
    </row>
    <row r="3" ht="15.75">
      <c r="M3" s="239" t="s">
        <v>434</v>
      </c>
    </row>
    <row r="4" spans="2:24" ht="46.5" customHeight="1">
      <c r="B4" s="415" t="s">
        <v>436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241"/>
      <c r="O4" s="241"/>
      <c r="P4" s="242"/>
      <c r="Q4" s="242"/>
      <c r="R4" s="242"/>
      <c r="S4" s="242"/>
      <c r="T4" s="242"/>
      <c r="U4" s="242"/>
      <c r="V4" s="242"/>
      <c r="W4" s="242"/>
      <c r="X4" s="242"/>
    </row>
    <row r="5" spans="1:25" ht="12.75" customHeight="1" thickBot="1">
      <c r="A5" s="243"/>
      <c r="B5" s="243"/>
      <c r="C5" s="243"/>
      <c r="D5" s="243"/>
      <c r="E5" s="243"/>
      <c r="F5" s="243"/>
      <c r="G5" s="243"/>
      <c r="H5" s="243"/>
      <c r="I5" s="243"/>
      <c r="J5" s="243"/>
      <c r="L5" s="244"/>
      <c r="M5" s="243"/>
      <c r="P5" s="243"/>
      <c r="Q5" s="244" t="s">
        <v>253</v>
      </c>
      <c r="R5" s="244"/>
      <c r="S5" s="245"/>
      <c r="T5" s="243"/>
      <c r="U5" s="243"/>
      <c r="V5" s="243"/>
      <c r="W5" s="243"/>
      <c r="X5" s="243"/>
      <c r="Y5" s="244" t="s">
        <v>253</v>
      </c>
    </row>
    <row r="6" spans="1:25" s="246" customFormat="1" ht="21" customHeight="1" thickBot="1">
      <c r="A6" s="416" t="s">
        <v>437</v>
      </c>
      <c r="B6" s="409" t="s">
        <v>438</v>
      </c>
      <c r="C6" s="419"/>
      <c r="D6" s="419"/>
      <c r="E6" s="419"/>
      <c r="F6" s="419"/>
      <c r="G6" s="419"/>
      <c r="H6" s="419"/>
      <c r="I6" s="419"/>
      <c r="J6" s="419"/>
      <c r="K6" s="419"/>
      <c r="L6" s="420"/>
      <c r="M6" s="420"/>
      <c r="N6" s="420"/>
      <c r="O6" s="420"/>
      <c r="P6" s="420"/>
      <c r="Q6" s="420"/>
      <c r="R6" s="421"/>
      <c r="S6" s="396" t="s">
        <v>521</v>
      </c>
      <c r="T6" s="397"/>
      <c r="U6" s="409" t="s">
        <v>439</v>
      </c>
      <c r="V6" s="410"/>
      <c r="W6" s="411"/>
      <c r="X6" s="394" t="s">
        <v>440</v>
      </c>
      <c r="Y6" s="412" t="s">
        <v>441</v>
      </c>
    </row>
    <row r="7" spans="1:25" s="246" customFormat="1" ht="24.75" customHeight="1" thickBot="1">
      <c r="A7" s="417"/>
      <c r="B7" s="405" t="s">
        <v>442</v>
      </c>
      <c r="C7" s="405" t="s">
        <v>443</v>
      </c>
      <c r="D7" s="394" t="s">
        <v>444</v>
      </c>
      <c r="E7" s="403" t="s">
        <v>445</v>
      </c>
      <c r="F7" s="422" t="s">
        <v>9</v>
      </c>
      <c r="G7" s="423"/>
      <c r="H7" s="423"/>
      <c r="I7" s="423"/>
      <c r="J7" s="423"/>
      <c r="K7" s="424"/>
      <c r="L7" s="403" t="s">
        <v>446</v>
      </c>
      <c r="M7" s="425" t="s">
        <v>447</v>
      </c>
      <c r="N7" s="403" t="s">
        <v>448</v>
      </c>
      <c r="O7" s="405" t="s">
        <v>449</v>
      </c>
      <c r="P7" s="405" t="s">
        <v>450</v>
      </c>
      <c r="Q7" s="400" t="s">
        <v>451</v>
      </c>
      <c r="R7" s="400" t="s">
        <v>452</v>
      </c>
      <c r="S7" s="398"/>
      <c r="T7" s="399"/>
      <c r="U7" s="408" t="s">
        <v>453</v>
      </c>
      <c r="V7" s="394" t="s">
        <v>454</v>
      </c>
      <c r="W7" s="394" t="s">
        <v>455</v>
      </c>
      <c r="X7" s="405"/>
      <c r="Y7" s="413"/>
    </row>
    <row r="8" spans="1:25" s="246" customFormat="1" ht="81.75" customHeight="1" thickBot="1">
      <c r="A8" s="417"/>
      <c r="B8" s="405"/>
      <c r="C8" s="405"/>
      <c r="D8" s="405"/>
      <c r="E8" s="403"/>
      <c r="F8" s="394" t="s">
        <v>456</v>
      </c>
      <c r="G8" s="394" t="s">
        <v>459</v>
      </c>
      <c r="H8" s="394" t="s">
        <v>460</v>
      </c>
      <c r="I8" s="406" t="s">
        <v>461</v>
      </c>
      <c r="J8" s="407"/>
      <c r="K8" s="408" t="s">
        <v>462</v>
      </c>
      <c r="L8" s="403"/>
      <c r="M8" s="425"/>
      <c r="N8" s="403"/>
      <c r="O8" s="405"/>
      <c r="P8" s="405"/>
      <c r="Q8" s="401"/>
      <c r="R8" s="401"/>
      <c r="S8" s="394" t="s">
        <v>522</v>
      </c>
      <c r="T8" s="394" t="s">
        <v>523</v>
      </c>
      <c r="U8" s="403"/>
      <c r="V8" s="405"/>
      <c r="W8" s="405"/>
      <c r="X8" s="405"/>
      <c r="Y8" s="413"/>
    </row>
    <row r="9" spans="1:25" s="246" customFormat="1" ht="276" customHeight="1" thickBot="1">
      <c r="A9" s="418"/>
      <c r="B9" s="395"/>
      <c r="C9" s="395"/>
      <c r="D9" s="395"/>
      <c r="E9" s="404"/>
      <c r="F9" s="395"/>
      <c r="G9" s="395"/>
      <c r="H9" s="395"/>
      <c r="I9" s="247" t="s">
        <v>463</v>
      </c>
      <c r="J9" s="247" t="s">
        <v>464</v>
      </c>
      <c r="K9" s="404"/>
      <c r="L9" s="404"/>
      <c r="M9" s="426"/>
      <c r="N9" s="404"/>
      <c r="O9" s="395"/>
      <c r="P9" s="395"/>
      <c r="Q9" s="402"/>
      <c r="R9" s="402"/>
      <c r="S9" s="395"/>
      <c r="T9" s="395"/>
      <c r="U9" s="404"/>
      <c r="V9" s="395"/>
      <c r="W9" s="395"/>
      <c r="X9" s="395"/>
      <c r="Y9" s="414"/>
    </row>
    <row r="10" spans="1:27" s="246" customFormat="1" ht="15" customHeight="1">
      <c r="A10" s="248" t="s">
        <v>465</v>
      </c>
      <c r="B10" s="249">
        <v>7702</v>
      </c>
      <c r="C10" s="250">
        <v>1935</v>
      </c>
      <c r="D10" s="340">
        <v>343.8</v>
      </c>
      <c r="E10" s="341">
        <v>1003.3</v>
      </c>
      <c r="F10" s="340">
        <v>860.6</v>
      </c>
      <c r="G10" s="252"/>
      <c r="H10" s="340">
        <v>116.3</v>
      </c>
      <c r="I10" s="252"/>
      <c r="J10" s="252"/>
      <c r="K10" s="341">
        <v>26.4</v>
      </c>
      <c r="L10" s="253">
        <v>38.1</v>
      </c>
      <c r="M10" s="254"/>
      <c r="N10" s="251"/>
      <c r="O10" s="253">
        <v>340.9</v>
      </c>
      <c r="P10" s="252"/>
      <c r="Q10" s="252"/>
      <c r="R10" s="252"/>
      <c r="S10" s="252"/>
      <c r="T10" s="252"/>
      <c r="U10" s="251"/>
      <c r="V10" s="252"/>
      <c r="W10" s="252"/>
      <c r="X10" s="252"/>
      <c r="Y10" s="255">
        <f>SUM(B10:X10)-F10-G10-H10-I10-J10-K10</f>
        <v>11363.099999999999</v>
      </c>
      <c r="AA10" s="339"/>
    </row>
    <row r="11" spans="1:44" s="262" customFormat="1" ht="15.75" customHeight="1">
      <c r="A11" s="256" t="s">
        <v>466</v>
      </c>
      <c r="B11" s="249">
        <v>28170.3</v>
      </c>
      <c r="C11" s="257">
        <v>22238.7</v>
      </c>
      <c r="D11" s="258">
        <v>570.1</v>
      </c>
      <c r="E11" s="250">
        <v>3395.2</v>
      </c>
      <c r="F11" s="250">
        <v>2695.8</v>
      </c>
      <c r="G11" s="250"/>
      <c r="H11" s="250">
        <v>575.1</v>
      </c>
      <c r="I11" s="259"/>
      <c r="J11" s="250"/>
      <c r="K11" s="250">
        <v>124.3</v>
      </c>
      <c r="L11" s="260">
        <v>70.4</v>
      </c>
      <c r="M11" s="250"/>
      <c r="N11" s="250"/>
      <c r="O11" s="260">
        <v>1220.1</v>
      </c>
      <c r="P11" s="250"/>
      <c r="Q11" s="250"/>
      <c r="R11" s="250"/>
      <c r="S11" s="250"/>
      <c r="T11" s="250"/>
      <c r="U11" s="250"/>
      <c r="V11" s="250"/>
      <c r="W11" s="250"/>
      <c r="X11" s="250"/>
      <c r="Y11" s="255">
        <f aca="true" t="shared" si="0" ref="Y11:Y54">SUM(B11:X11)-F11-G11-H11-I11-J11-K11</f>
        <v>55664.799999999996</v>
      </c>
      <c r="Z11" s="261"/>
      <c r="AA11" s="339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</row>
    <row r="12" spans="1:44" s="262" customFormat="1" ht="15.75" customHeight="1">
      <c r="A12" s="256" t="s">
        <v>467</v>
      </c>
      <c r="B12" s="249">
        <v>71465.1</v>
      </c>
      <c r="C12" s="250">
        <v>45854.1</v>
      </c>
      <c r="D12" s="258">
        <v>1186</v>
      </c>
      <c r="E12" s="250">
        <v>4078.9</v>
      </c>
      <c r="F12" s="250">
        <v>2966.8</v>
      </c>
      <c r="G12" s="250"/>
      <c r="H12" s="250">
        <v>859.2</v>
      </c>
      <c r="I12" s="259"/>
      <c r="J12" s="250"/>
      <c r="K12" s="250">
        <v>252.9</v>
      </c>
      <c r="L12" s="260">
        <v>61.2</v>
      </c>
      <c r="M12" s="250"/>
      <c r="N12" s="250"/>
      <c r="O12" s="260">
        <v>2359.5</v>
      </c>
      <c r="P12" s="250"/>
      <c r="Q12" s="250"/>
      <c r="R12" s="250"/>
      <c r="S12" s="250"/>
      <c r="T12" s="250"/>
      <c r="U12" s="250"/>
      <c r="V12" s="250"/>
      <c r="W12" s="250"/>
      <c r="X12" s="250"/>
      <c r="Y12" s="255">
        <f t="shared" si="0"/>
        <v>125004.8</v>
      </c>
      <c r="Z12" s="261"/>
      <c r="AA12" s="339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</row>
    <row r="13" spans="1:44" s="262" customFormat="1" ht="15.75" customHeight="1">
      <c r="A13" s="256" t="s">
        <v>468</v>
      </c>
      <c r="B13" s="249">
        <v>10581.2</v>
      </c>
      <c r="C13" s="250">
        <v>5203</v>
      </c>
      <c r="D13" s="258">
        <v>931.8</v>
      </c>
      <c r="E13" s="250">
        <v>541.2</v>
      </c>
      <c r="F13" s="250">
        <v>42.4</v>
      </c>
      <c r="G13" s="250">
        <v>202.8</v>
      </c>
      <c r="H13" s="250">
        <v>133.8</v>
      </c>
      <c r="I13" s="259"/>
      <c r="J13" s="250">
        <v>102.2</v>
      </c>
      <c r="K13" s="250">
        <v>60</v>
      </c>
      <c r="L13" s="260">
        <v>36.5</v>
      </c>
      <c r="M13" s="250"/>
      <c r="N13" s="250"/>
      <c r="O13" s="260">
        <v>420.9</v>
      </c>
      <c r="P13" s="250"/>
      <c r="Q13" s="250"/>
      <c r="R13" s="250"/>
      <c r="S13" s="250"/>
      <c r="T13" s="250"/>
      <c r="U13" s="250"/>
      <c r="V13" s="250"/>
      <c r="W13" s="250"/>
      <c r="X13" s="250"/>
      <c r="Y13" s="255">
        <f t="shared" si="0"/>
        <v>17714.600000000002</v>
      </c>
      <c r="Z13" s="261"/>
      <c r="AA13" s="339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</row>
    <row r="14" spans="1:44" s="262" customFormat="1" ht="15.75" customHeight="1">
      <c r="A14" s="256" t="s">
        <v>469</v>
      </c>
      <c r="B14" s="249">
        <v>18176.5</v>
      </c>
      <c r="C14" s="250">
        <v>9932</v>
      </c>
      <c r="D14" s="258">
        <v>267.7</v>
      </c>
      <c r="E14" s="250">
        <v>813.4</v>
      </c>
      <c r="F14" s="250">
        <v>616.9</v>
      </c>
      <c r="G14" s="250"/>
      <c r="H14" s="250">
        <v>124.3</v>
      </c>
      <c r="I14" s="259"/>
      <c r="J14" s="250"/>
      <c r="K14" s="250">
        <v>72.2</v>
      </c>
      <c r="L14" s="260">
        <v>24.5</v>
      </c>
      <c r="M14" s="250"/>
      <c r="N14" s="250"/>
      <c r="O14" s="260">
        <v>145.1</v>
      </c>
      <c r="P14" s="250"/>
      <c r="Q14" s="250"/>
      <c r="R14" s="250"/>
      <c r="S14" s="250"/>
      <c r="T14" s="250"/>
      <c r="U14" s="250"/>
      <c r="V14" s="250"/>
      <c r="W14" s="250"/>
      <c r="X14" s="250"/>
      <c r="Y14" s="255">
        <f t="shared" si="0"/>
        <v>29359.2</v>
      </c>
      <c r="Z14" s="261"/>
      <c r="AA14" s="339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</row>
    <row r="15" spans="1:44" s="262" customFormat="1" ht="15.75" customHeight="1">
      <c r="A15" s="256" t="s">
        <v>470</v>
      </c>
      <c r="B15" s="249">
        <v>11554</v>
      </c>
      <c r="C15" s="250">
        <v>4568</v>
      </c>
      <c r="D15" s="258">
        <v>161.6</v>
      </c>
      <c r="E15" s="250">
        <v>242</v>
      </c>
      <c r="F15" s="250">
        <v>101.9</v>
      </c>
      <c r="G15" s="250"/>
      <c r="H15" s="250">
        <v>111</v>
      </c>
      <c r="I15" s="259"/>
      <c r="J15" s="250"/>
      <c r="K15" s="250">
        <v>29.1</v>
      </c>
      <c r="L15" s="260">
        <v>63</v>
      </c>
      <c r="M15" s="250"/>
      <c r="N15" s="250"/>
      <c r="O15" s="260">
        <v>433.3</v>
      </c>
      <c r="P15" s="250"/>
      <c r="Q15" s="250"/>
      <c r="R15" s="250"/>
      <c r="S15" s="250"/>
      <c r="T15" s="250"/>
      <c r="U15" s="250"/>
      <c r="V15" s="250"/>
      <c r="W15" s="250"/>
      <c r="X15" s="250"/>
      <c r="Y15" s="255">
        <f t="shared" si="0"/>
        <v>17021.899999999998</v>
      </c>
      <c r="Z15" s="261"/>
      <c r="AA15" s="339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</row>
    <row r="16" spans="1:44" s="262" customFormat="1" ht="15.75" customHeight="1">
      <c r="A16" s="256" t="s">
        <v>471</v>
      </c>
      <c r="B16" s="249">
        <v>15196.9</v>
      </c>
      <c r="C16" s="250">
        <v>4019.5</v>
      </c>
      <c r="D16" s="258">
        <v>140.4</v>
      </c>
      <c r="E16" s="250">
        <v>315.8</v>
      </c>
      <c r="F16" s="250">
        <v>155.6</v>
      </c>
      <c r="G16" s="250"/>
      <c r="H16" s="250">
        <v>116.2</v>
      </c>
      <c r="I16" s="259"/>
      <c r="J16" s="250"/>
      <c r="K16" s="250">
        <v>44</v>
      </c>
      <c r="L16" s="260">
        <v>11.7</v>
      </c>
      <c r="M16" s="250"/>
      <c r="N16" s="250"/>
      <c r="O16" s="260">
        <v>786.6</v>
      </c>
      <c r="P16" s="250"/>
      <c r="Q16" s="250"/>
      <c r="R16" s="250"/>
      <c r="S16" s="250"/>
      <c r="T16" s="250"/>
      <c r="U16" s="250"/>
      <c r="V16" s="250"/>
      <c r="W16" s="250"/>
      <c r="X16" s="250"/>
      <c r="Y16" s="255">
        <f t="shared" si="0"/>
        <v>20470.9</v>
      </c>
      <c r="Z16" s="261"/>
      <c r="AA16" s="339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</row>
    <row r="17" spans="1:44" s="262" customFormat="1" ht="15.75" customHeight="1">
      <c r="A17" s="256" t="s">
        <v>472</v>
      </c>
      <c r="B17" s="249">
        <v>6280.9</v>
      </c>
      <c r="C17" s="250">
        <v>4828.4</v>
      </c>
      <c r="D17" s="258">
        <v>8.92222</v>
      </c>
      <c r="E17" s="250">
        <v>220.2</v>
      </c>
      <c r="F17" s="250">
        <v>84.7</v>
      </c>
      <c r="G17" s="250"/>
      <c r="H17" s="250">
        <v>104.1</v>
      </c>
      <c r="I17" s="259"/>
      <c r="J17" s="250"/>
      <c r="K17" s="250">
        <v>31.4</v>
      </c>
      <c r="L17" s="260">
        <v>36.8</v>
      </c>
      <c r="M17" s="250"/>
      <c r="N17" s="250"/>
      <c r="O17" s="260">
        <v>139.9</v>
      </c>
      <c r="P17" s="250"/>
      <c r="Q17" s="250"/>
      <c r="R17" s="250"/>
      <c r="S17" s="250"/>
      <c r="T17" s="250"/>
      <c r="U17" s="250"/>
      <c r="V17" s="250"/>
      <c r="W17" s="250"/>
      <c r="X17" s="250"/>
      <c r="Y17" s="255">
        <f t="shared" si="0"/>
        <v>11515.12222</v>
      </c>
      <c r="Z17" s="261"/>
      <c r="AA17" s="339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</row>
    <row r="18" spans="1:44" s="262" customFormat="1" ht="15.75" customHeight="1">
      <c r="A18" s="263" t="s">
        <v>473</v>
      </c>
      <c r="B18" s="249">
        <v>200312.6</v>
      </c>
      <c r="C18" s="250">
        <v>119677</v>
      </c>
      <c r="D18" s="258">
        <v>4688.5</v>
      </c>
      <c r="E18" s="250">
        <v>41316.8</v>
      </c>
      <c r="F18" s="250">
        <v>36532.5</v>
      </c>
      <c r="G18" s="250"/>
      <c r="H18" s="250">
        <v>3770.2</v>
      </c>
      <c r="I18" s="259">
        <v>243.1</v>
      </c>
      <c r="J18" s="250"/>
      <c r="K18" s="250">
        <v>771</v>
      </c>
      <c r="L18" s="260">
        <v>646.8</v>
      </c>
      <c r="M18" s="250"/>
      <c r="N18" s="250"/>
      <c r="O18" s="260">
        <v>8519.6</v>
      </c>
      <c r="P18" s="250"/>
      <c r="Q18" s="250"/>
      <c r="R18" s="250"/>
      <c r="S18" s="250"/>
      <c r="T18" s="250">
        <v>67200</v>
      </c>
      <c r="U18" s="250"/>
      <c r="V18" s="250"/>
      <c r="W18" s="250"/>
      <c r="X18" s="250"/>
      <c r="Y18" s="255">
        <f t="shared" si="0"/>
        <v>442361.29999999993</v>
      </c>
      <c r="Z18" s="261"/>
      <c r="AA18" s="339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</row>
    <row r="19" spans="1:44" s="262" customFormat="1" ht="15.75" customHeight="1">
      <c r="A19" s="256" t="s">
        <v>474</v>
      </c>
      <c r="B19" s="249">
        <v>17560.3</v>
      </c>
      <c r="C19" s="250">
        <v>13108</v>
      </c>
      <c r="D19" s="258">
        <v>265.6</v>
      </c>
      <c r="E19" s="250">
        <v>1976.3</v>
      </c>
      <c r="F19" s="250">
        <v>1668.4</v>
      </c>
      <c r="G19" s="250"/>
      <c r="H19" s="250">
        <v>242.2</v>
      </c>
      <c r="I19" s="259"/>
      <c r="J19" s="250"/>
      <c r="K19" s="250">
        <v>65.7</v>
      </c>
      <c r="L19" s="260">
        <v>170.6</v>
      </c>
      <c r="M19" s="250"/>
      <c r="N19" s="250"/>
      <c r="O19" s="260">
        <v>498.6</v>
      </c>
      <c r="P19" s="250"/>
      <c r="Q19" s="250"/>
      <c r="R19" s="250"/>
      <c r="S19" s="250"/>
      <c r="T19" s="250"/>
      <c r="U19" s="250"/>
      <c r="V19" s="250"/>
      <c r="W19" s="250"/>
      <c r="X19" s="250"/>
      <c r="Y19" s="255">
        <f t="shared" si="0"/>
        <v>33579.399999999994</v>
      </c>
      <c r="Z19" s="261"/>
      <c r="AA19" s="339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</row>
    <row r="20" spans="1:44" s="262" customFormat="1" ht="15.75" customHeight="1">
      <c r="A20" s="256" t="s">
        <v>475</v>
      </c>
      <c r="B20" s="249">
        <v>33170.1</v>
      </c>
      <c r="C20" s="250">
        <v>26368.6</v>
      </c>
      <c r="D20" s="258">
        <v>604.9</v>
      </c>
      <c r="E20" s="250">
        <v>4033.5</v>
      </c>
      <c r="F20" s="250">
        <v>3470</v>
      </c>
      <c r="G20" s="250"/>
      <c r="H20" s="250">
        <v>472.5</v>
      </c>
      <c r="I20" s="259"/>
      <c r="J20" s="250"/>
      <c r="K20" s="250">
        <v>91</v>
      </c>
      <c r="L20" s="260">
        <v>202.3</v>
      </c>
      <c r="M20" s="250"/>
      <c r="N20" s="250"/>
      <c r="O20" s="260">
        <v>1295.1</v>
      </c>
      <c r="P20" s="250"/>
      <c r="Q20" s="250"/>
      <c r="R20" s="250"/>
      <c r="S20" s="250"/>
      <c r="T20" s="250"/>
      <c r="U20" s="250"/>
      <c r="V20" s="250"/>
      <c r="W20" s="250"/>
      <c r="X20" s="250"/>
      <c r="Y20" s="255">
        <f t="shared" si="0"/>
        <v>65674.50000000001</v>
      </c>
      <c r="Z20" s="261"/>
      <c r="AA20" s="339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</row>
    <row r="21" spans="1:44" s="262" customFormat="1" ht="15.75" customHeight="1">
      <c r="A21" s="256" t="s">
        <v>476</v>
      </c>
      <c r="B21" s="249">
        <v>2787.8</v>
      </c>
      <c r="C21" s="250">
        <v>1405.4</v>
      </c>
      <c r="D21" s="258">
        <v>13.4</v>
      </c>
      <c r="E21" s="250">
        <v>57.4</v>
      </c>
      <c r="F21" s="250">
        <v>27.1</v>
      </c>
      <c r="G21" s="250"/>
      <c r="H21" s="250">
        <v>23.2</v>
      </c>
      <c r="I21" s="259"/>
      <c r="J21" s="250"/>
      <c r="K21" s="250">
        <v>7.1</v>
      </c>
      <c r="L21" s="260">
        <v>29.2</v>
      </c>
      <c r="M21" s="250"/>
      <c r="N21" s="250"/>
      <c r="O21" s="260">
        <v>135.4</v>
      </c>
      <c r="P21" s="250"/>
      <c r="Q21" s="250"/>
      <c r="R21" s="250"/>
      <c r="S21" s="250"/>
      <c r="T21" s="250"/>
      <c r="U21" s="250"/>
      <c r="V21" s="250"/>
      <c r="W21" s="250"/>
      <c r="X21" s="250"/>
      <c r="Y21" s="255">
        <f t="shared" si="0"/>
        <v>4428.599999999999</v>
      </c>
      <c r="Z21" s="261"/>
      <c r="AA21" s="339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</row>
    <row r="22" spans="1:44" s="262" customFormat="1" ht="15.75" customHeight="1">
      <c r="A22" s="256" t="s">
        <v>477</v>
      </c>
      <c r="B22" s="249">
        <v>7467.5</v>
      </c>
      <c r="C22" s="250">
        <v>1893.7</v>
      </c>
      <c r="D22" s="258">
        <v>52.2</v>
      </c>
      <c r="E22" s="250">
        <v>63.5</v>
      </c>
      <c r="F22" s="250">
        <v>0</v>
      </c>
      <c r="G22" s="250"/>
      <c r="H22" s="250">
        <v>52.2</v>
      </c>
      <c r="I22" s="259"/>
      <c r="J22" s="250"/>
      <c r="K22" s="250">
        <v>11.3</v>
      </c>
      <c r="L22" s="260">
        <v>58.5</v>
      </c>
      <c r="M22" s="250"/>
      <c r="N22" s="250"/>
      <c r="O22" s="260">
        <v>236.7</v>
      </c>
      <c r="P22" s="250"/>
      <c r="Q22" s="250"/>
      <c r="R22" s="250"/>
      <c r="S22" s="250"/>
      <c r="T22" s="250"/>
      <c r="U22" s="250"/>
      <c r="V22" s="250"/>
      <c r="W22" s="250"/>
      <c r="X22" s="250"/>
      <c r="Y22" s="255">
        <f t="shared" si="0"/>
        <v>9772.100000000002</v>
      </c>
      <c r="Z22" s="261"/>
      <c r="AA22" s="339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</row>
    <row r="23" spans="1:44" s="262" customFormat="1" ht="15.75" customHeight="1">
      <c r="A23" s="256" t="s">
        <v>478</v>
      </c>
      <c r="B23" s="249">
        <v>19669.5</v>
      </c>
      <c r="C23" s="250">
        <v>19025.2</v>
      </c>
      <c r="D23" s="258">
        <v>100.4</v>
      </c>
      <c r="E23" s="250">
        <v>1037.1</v>
      </c>
      <c r="F23" s="250">
        <v>667.1</v>
      </c>
      <c r="G23" s="250"/>
      <c r="H23" s="250">
        <v>285.7</v>
      </c>
      <c r="I23" s="259"/>
      <c r="J23" s="250"/>
      <c r="K23" s="250">
        <v>84.3</v>
      </c>
      <c r="L23" s="260">
        <v>61</v>
      </c>
      <c r="M23" s="250"/>
      <c r="N23" s="250"/>
      <c r="O23" s="260">
        <v>981.8</v>
      </c>
      <c r="P23" s="250"/>
      <c r="Q23" s="250"/>
      <c r="R23" s="250"/>
      <c r="S23" s="250"/>
      <c r="T23" s="250"/>
      <c r="U23" s="250"/>
      <c r="V23" s="250"/>
      <c r="W23" s="250"/>
      <c r="X23" s="250"/>
      <c r="Y23" s="255">
        <f t="shared" si="0"/>
        <v>40875</v>
      </c>
      <c r="Z23" s="261"/>
      <c r="AA23" s="339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</row>
    <row r="24" spans="1:44" s="262" customFormat="1" ht="15.75" customHeight="1">
      <c r="A24" s="256" t="s">
        <v>479</v>
      </c>
      <c r="B24" s="249">
        <v>57300.7</v>
      </c>
      <c r="C24" s="41">
        <v>38708.8</v>
      </c>
      <c r="D24" s="258">
        <v>517.6</v>
      </c>
      <c r="E24" s="250">
        <v>10958.5</v>
      </c>
      <c r="F24" s="250">
        <v>9824.8</v>
      </c>
      <c r="G24" s="250"/>
      <c r="H24" s="250">
        <v>900.6</v>
      </c>
      <c r="I24" s="259"/>
      <c r="J24" s="250"/>
      <c r="K24" s="250">
        <v>233.1</v>
      </c>
      <c r="L24" s="260">
        <v>110.5</v>
      </c>
      <c r="M24" s="250"/>
      <c r="N24" s="250"/>
      <c r="O24" s="260">
        <v>1556.4</v>
      </c>
      <c r="P24" s="250"/>
      <c r="Q24" s="250"/>
      <c r="R24" s="250"/>
      <c r="S24" s="250"/>
      <c r="T24" s="250"/>
      <c r="U24" s="250"/>
      <c r="V24" s="250"/>
      <c r="W24" s="250"/>
      <c r="X24" s="250"/>
      <c r="Y24" s="255">
        <f t="shared" si="0"/>
        <v>109152.5</v>
      </c>
      <c r="Z24" s="261"/>
      <c r="AA24" s="339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</row>
    <row r="25" spans="1:44" s="262" customFormat="1" ht="15.75" customHeight="1">
      <c r="A25" s="256" t="s">
        <v>480</v>
      </c>
      <c r="B25" s="249">
        <v>18430.4</v>
      </c>
      <c r="C25" s="250">
        <v>7342.3</v>
      </c>
      <c r="D25" s="258">
        <v>487.9</v>
      </c>
      <c r="E25" s="250">
        <v>518</v>
      </c>
      <c r="F25" s="250">
        <v>238.2</v>
      </c>
      <c r="G25" s="250"/>
      <c r="H25" s="250">
        <v>212.2</v>
      </c>
      <c r="I25" s="259"/>
      <c r="J25" s="250"/>
      <c r="K25" s="250">
        <v>67.6</v>
      </c>
      <c r="L25" s="260">
        <v>55.2</v>
      </c>
      <c r="M25" s="250"/>
      <c r="N25" s="250"/>
      <c r="O25" s="260">
        <v>812</v>
      </c>
      <c r="P25" s="250"/>
      <c r="Q25" s="250"/>
      <c r="R25" s="250"/>
      <c r="S25" s="250"/>
      <c r="T25" s="250"/>
      <c r="U25" s="250"/>
      <c r="V25" s="250"/>
      <c r="W25" s="250"/>
      <c r="X25" s="250"/>
      <c r="Y25" s="255">
        <f t="shared" si="0"/>
        <v>27645.800000000003</v>
      </c>
      <c r="Z25" s="261"/>
      <c r="AA25" s="339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</row>
    <row r="26" spans="1:44" s="262" customFormat="1" ht="15.75" customHeight="1">
      <c r="A26" s="256" t="s">
        <v>481</v>
      </c>
      <c r="B26" s="249">
        <v>12084.7</v>
      </c>
      <c r="C26" s="250">
        <v>3946.4</v>
      </c>
      <c r="D26" s="258">
        <v>1675.7</v>
      </c>
      <c r="E26" s="250">
        <v>2853</v>
      </c>
      <c r="F26" s="250">
        <v>72.6</v>
      </c>
      <c r="G26" s="250">
        <v>2028</v>
      </c>
      <c r="H26" s="250">
        <v>128.6</v>
      </c>
      <c r="I26" s="259"/>
      <c r="J26" s="250">
        <v>564.9</v>
      </c>
      <c r="K26" s="250">
        <v>58.9</v>
      </c>
      <c r="L26" s="260">
        <v>43.9</v>
      </c>
      <c r="M26" s="250"/>
      <c r="N26" s="250"/>
      <c r="O26" s="260">
        <v>804.9</v>
      </c>
      <c r="P26" s="250"/>
      <c r="Q26" s="250"/>
      <c r="R26" s="250"/>
      <c r="S26" s="250"/>
      <c r="T26" s="250"/>
      <c r="U26" s="250"/>
      <c r="V26" s="250"/>
      <c r="W26" s="250"/>
      <c r="X26" s="250"/>
      <c r="Y26" s="255">
        <f t="shared" si="0"/>
        <v>21408.600000000002</v>
      </c>
      <c r="Z26" s="261"/>
      <c r="AA26" s="339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</row>
    <row r="27" spans="1:44" s="262" customFormat="1" ht="15.75" customHeight="1">
      <c r="A27" s="256" t="s">
        <v>482</v>
      </c>
      <c r="B27" s="249">
        <v>91752.6</v>
      </c>
      <c r="C27" s="250">
        <v>51298</v>
      </c>
      <c r="D27" s="258">
        <v>1873</v>
      </c>
      <c r="E27" s="250">
        <v>3386.4</v>
      </c>
      <c r="F27" s="250">
        <v>2459.1</v>
      </c>
      <c r="G27" s="250"/>
      <c r="H27" s="250">
        <v>672</v>
      </c>
      <c r="I27" s="259"/>
      <c r="J27" s="250"/>
      <c r="K27" s="250">
        <v>255.3</v>
      </c>
      <c r="L27" s="260">
        <v>479.1</v>
      </c>
      <c r="M27" s="250"/>
      <c r="N27" s="250"/>
      <c r="O27" s="260">
        <v>2660.5</v>
      </c>
      <c r="P27" s="250"/>
      <c r="Q27" s="250"/>
      <c r="R27" s="250"/>
      <c r="S27" s="250"/>
      <c r="T27" s="250"/>
      <c r="U27" s="250"/>
      <c r="V27" s="250"/>
      <c r="W27" s="250"/>
      <c r="X27" s="250"/>
      <c r="Y27" s="255">
        <f t="shared" si="0"/>
        <v>151449.6</v>
      </c>
      <c r="Z27" s="261"/>
      <c r="AA27" s="339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</row>
    <row r="28" spans="1:44" s="262" customFormat="1" ht="15.75" customHeight="1">
      <c r="A28" s="256" t="s">
        <v>483</v>
      </c>
      <c r="B28" s="249">
        <v>90882.1</v>
      </c>
      <c r="C28" s="250">
        <v>43767.3</v>
      </c>
      <c r="D28" s="258">
        <v>501.4</v>
      </c>
      <c r="E28" s="250">
        <v>11629.3</v>
      </c>
      <c r="F28" s="250">
        <v>9558.6</v>
      </c>
      <c r="G28" s="250"/>
      <c r="H28" s="250">
        <v>1746.1</v>
      </c>
      <c r="I28" s="259"/>
      <c r="J28" s="250"/>
      <c r="K28" s="250">
        <v>324.6</v>
      </c>
      <c r="L28" s="260">
        <v>298.3</v>
      </c>
      <c r="M28" s="250"/>
      <c r="N28" s="250"/>
      <c r="O28" s="260">
        <v>3664.3</v>
      </c>
      <c r="P28" s="250"/>
      <c r="Q28" s="250"/>
      <c r="R28" s="250"/>
      <c r="S28" s="250"/>
      <c r="T28" s="250"/>
      <c r="U28" s="250"/>
      <c r="V28" s="250"/>
      <c r="W28" s="250"/>
      <c r="X28" s="250"/>
      <c r="Y28" s="255">
        <f t="shared" si="0"/>
        <v>150742.69999999998</v>
      </c>
      <c r="Z28" s="261"/>
      <c r="AA28" s="339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</row>
    <row r="29" spans="1:44" s="262" customFormat="1" ht="15.75" customHeight="1">
      <c r="A29" s="256" t="s">
        <v>484</v>
      </c>
      <c r="B29" s="249">
        <v>3763.5</v>
      </c>
      <c r="C29" s="250">
        <v>550.3</v>
      </c>
      <c r="D29" s="258">
        <v>41.9</v>
      </c>
      <c r="E29" s="250">
        <v>69.3</v>
      </c>
      <c r="F29" s="250">
        <v>23.8</v>
      </c>
      <c r="G29" s="250"/>
      <c r="H29" s="250">
        <v>33.7</v>
      </c>
      <c r="I29" s="259"/>
      <c r="J29" s="250"/>
      <c r="K29" s="250">
        <v>11.8</v>
      </c>
      <c r="L29" s="260">
        <v>29.2</v>
      </c>
      <c r="M29" s="250"/>
      <c r="N29" s="250"/>
      <c r="O29" s="260">
        <v>143.5</v>
      </c>
      <c r="P29" s="250"/>
      <c r="Q29" s="250"/>
      <c r="R29" s="250"/>
      <c r="S29" s="250"/>
      <c r="T29" s="250"/>
      <c r="U29" s="250"/>
      <c r="V29" s="250"/>
      <c r="W29" s="250"/>
      <c r="X29" s="250"/>
      <c r="Y29" s="255">
        <f t="shared" si="0"/>
        <v>4597.7</v>
      </c>
      <c r="Z29" s="261"/>
      <c r="AA29" s="339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</row>
    <row r="30" spans="1:44" s="262" customFormat="1" ht="15.75" customHeight="1">
      <c r="A30" s="256" t="s">
        <v>485</v>
      </c>
      <c r="B30" s="249">
        <v>14444.1</v>
      </c>
      <c r="C30" s="250">
        <v>2648</v>
      </c>
      <c r="D30" s="258">
        <v>414.8</v>
      </c>
      <c r="E30" s="250">
        <v>333.4</v>
      </c>
      <c r="F30" s="250">
        <v>143.7</v>
      </c>
      <c r="G30" s="250"/>
      <c r="H30" s="250">
        <v>150.2</v>
      </c>
      <c r="I30" s="259"/>
      <c r="J30" s="250"/>
      <c r="K30" s="250">
        <v>39.5</v>
      </c>
      <c r="L30" s="260">
        <v>0</v>
      </c>
      <c r="M30" s="250"/>
      <c r="N30" s="250"/>
      <c r="O30" s="260">
        <v>189.5</v>
      </c>
      <c r="P30" s="250"/>
      <c r="Q30" s="250"/>
      <c r="R30" s="250"/>
      <c r="S30" s="250"/>
      <c r="T30" s="250"/>
      <c r="U30" s="250"/>
      <c r="V30" s="250"/>
      <c r="W30" s="250"/>
      <c r="X30" s="250"/>
      <c r="Y30" s="255">
        <f t="shared" si="0"/>
        <v>18029.8</v>
      </c>
      <c r="Z30" s="261"/>
      <c r="AA30" s="339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</row>
    <row r="31" spans="1:44" s="262" customFormat="1" ht="15.75" customHeight="1">
      <c r="A31" s="256" t="s">
        <v>486</v>
      </c>
      <c r="B31" s="249">
        <v>35215.8</v>
      </c>
      <c r="C31" s="250">
        <v>26919.1</v>
      </c>
      <c r="D31" s="258">
        <v>584.1</v>
      </c>
      <c r="E31" s="250">
        <v>2865.5</v>
      </c>
      <c r="F31" s="250">
        <v>2129.3</v>
      </c>
      <c r="G31" s="250"/>
      <c r="H31" s="250">
        <v>585.8</v>
      </c>
      <c r="I31" s="259"/>
      <c r="J31" s="250"/>
      <c r="K31" s="250">
        <v>150.4</v>
      </c>
      <c r="L31" s="260">
        <v>160.8</v>
      </c>
      <c r="M31" s="250"/>
      <c r="N31" s="250"/>
      <c r="O31" s="260">
        <v>961.2</v>
      </c>
      <c r="P31" s="250"/>
      <c r="Q31" s="250"/>
      <c r="R31" s="250">
        <v>765</v>
      </c>
      <c r="S31" s="250"/>
      <c r="T31" s="250"/>
      <c r="U31" s="250"/>
      <c r="V31" s="250"/>
      <c r="W31" s="250"/>
      <c r="X31" s="250"/>
      <c r="Y31" s="255">
        <f t="shared" si="0"/>
        <v>67471.5</v>
      </c>
      <c r="Z31" s="261"/>
      <c r="AA31" s="339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</row>
    <row r="32" spans="1:44" s="262" customFormat="1" ht="15.75" customHeight="1">
      <c r="A32" s="256" t="s">
        <v>487</v>
      </c>
      <c r="B32" s="249">
        <v>17418.5</v>
      </c>
      <c r="C32" s="250">
        <v>4172.7</v>
      </c>
      <c r="D32" s="258">
        <v>662.8</v>
      </c>
      <c r="E32" s="250">
        <v>270.4</v>
      </c>
      <c r="F32" s="250">
        <v>103.9</v>
      </c>
      <c r="G32" s="250"/>
      <c r="H32" s="250">
        <v>115.8</v>
      </c>
      <c r="I32" s="259"/>
      <c r="J32" s="250"/>
      <c r="K32" s="250">
        <v>50.7</v>
      </c>
      <c r="L32" s="260">
        <v>87.7</v>
      </c>
      <c r="M32" s="250"/>
      <c r="N32" s="250"/>
      <c r="O32" s="260">
        <v>746.6</v>
      </c>
      <c r="P32" s="250"/>
      <c r="Q32" s="250"/>
      <c r="R32" s="250"/>
      <c r="S32" s="250"/>
      <c r="T32" s="250"/>
      <c r="U32" s="250"/>
      <c r="V32" s="250"/>
      <c r="W32" s="250"/>
      <c r="X32" s="250"/>
      <c r="Y32" s="255">
        <f t="shared" si="0"/>
        <v>23358.7</v>
      </c>
      <c r="Z32" s="261"/>
      <c r="AA32" s="339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</row>
    <row r="33" spans="1:44" s="262" customFormat="1" ht="15.75" customHeight="1">
      <c r="A33" s="256" t="s">
        <v>488</v>
      </c>
      <c r="B33" s="249">
        <v>20675.6</v>
      </c>
      <c r="C33" s="250">
        <v>5342.4</v>
      </c>
      <c r="D33" s="258">
        <v>872.7</v>
      </c>
      <c r="E33" s="250">
        <v>274</v>
      </c>
      <c r="F33" s="250">
        <v>85</v>
      </c>
      <c r="G33" s="250"/>
      <c r="H33" s="250">
        <v>140.1</v>
      </c>
      <c r="I33" s="259"/>
      <c r="J33" s="250"/>
      <c r="K33" s="250">
        <v>48.9</v>
      </c>
      <c r="L33" s="260">
        <v>43.9</v>
      </c>
      <c r="M33" s="250"/>
      <c r="N33" s="250"/>
      <c r="O33" s="260">
        <v>693.4</v>
      </c>
      <c r="P33" s="250"/>
      <c r="Q33" s="250"/>
      <c r="R33" s="250"/>
      <c r="S33" s="250"/>
      <c r="T33" s="250"/>
      <c r="U33" s="250"/>
      <c r="V33" s="250"/>
      <c r="W33" s="250"/>
      <c r="X33" s="250"/>
      <c r="Y33" s="255">
        <f t="shared" si="0"/>
        <v>27902.000000000004</v>
      </c>
      <c r="Z33" s="261"/>
      <c r="AA33" s="339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</row>
    <row r="34" spans="1:44" s="262" customFormat="1" ht="15.75" customHeight="1">
      <c r="A34" s="256" t="s">
        <v>489</v>
      </c>
      <c r="B34" s="249">
        <v>4513.3</v>
      </c>
      <c r="C34" s="250">
        <v>2021.9</v>
      </c>
      <c r="D34" s="258">
        <v>0</v>
      </c>
      <c r="E34" s="250">
        <v>105.8</v>
      </c>
      <c r="F34" s="250">
        <v>78.8</v>
      </c>
      <c r="G34" s="250"/>
      <c r="H34" s="250">
        <v>18.8</v>
      </c>
      <c r="I34" s="259"/>
      <c r="J34" s="250"/>
      <c r="K34" s="250">
        <v>8.2</v>
      </c>
      <c r="L34" s="260">
        <v>11.7</v>
      </c>
      <c r="M34" s="250"/>
      <c r="N34" s="250"/>
      <c r="O34" s="260">
        <v>277.4</v>
      </c>
      <c r="P34" s="250"/>
      <c r="Q34" s="250"/>
      <c r="R34" s="250"/>
      <c r="S34" s="250"/>
      <c r="T34" s="250"/>
      <c r="U34" s="250"/>
      <c r="V34" s="250"/>
      <c r="W34" s="250"/>
      <c r="X34" s="250"/>
      <c r="Y34" s="255">
        <f t="shared" si="0"/>
        <v>6930.1</v>
      </c>
      <c r="Z34" s="261"/>
      <c r="AA34" s="339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</row>
    <row r="35" spans="1:44" s="262" customFormat="1" ht="15.75" customHeight="1">
      <c r="A35" s="256" t="s">
        <v>490</v>
      </c>
      <c r="B35" s="249">
        <v>31553</v>
      </c>
      <c r="C35" s="250">
        <v>17095.3</v>
      </c>
      <c r="D35" s="258">
        <v>621.3</v>
      </c>
      <c r="E35" s="250">
        <v>1762.9</v>
      </c>
      <c r="F35" s="250">
        <v>1424.5</v>
      </c>
      <c r="G35" s="250"/>
      <c r="H35" s="250">
        <v>252.7</v>
      </c>
      <c r="I35" s="259"/>
      <c r="J35" s="250"/>
      <c r="K35" s="250">
        <v>85.7</v>
      </c>
      <c r="L35" s="260">
        <v>250.3</v>
      </c>
      <c r="M35" s="250"/>
      <c r="N35" s="250"/>
      <c r="O35" s="260">
        <v>1251.7</v>
      </c>
      <c r="P35" s="250"/>
      <c r="Q35" s="250"/>
      <c r="R35" s="250"/>
      <c r="S35" s="250"/>
      <c r="T35" s="250"/>
      <c r="U35" s="250"/>
      <c r="V35" s="250"/>
      <c r="W35" s="250"/>
      <c r="X35" s="250"/>
      <c r="Y35" s="255">
        <f t="shared" si="0"/>
        <v>52534.50000000001</v>
      </c>
      <c r="Z35" s="261"/>
      <c r="AA35" s="339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</row>
    <row r="36" spans="1:44" s="262" customFormat="1" ht="15.75" customHeight="1">
      <c r="A36" s="256" t="s">
        <v>491</v>
      </c>
      <c r="B36" s="249">
        <v>16380.9</v>
      </c>
      <c r="C36" s="250">
        <v>4914.2</v>
      </c>
      <c r="D36" s="258">
        <v>831.1</v>
      </c>
      <c r="E36" s="250">
        <v>364.5</v>
      </c>
      <c r="F36" s="250">
        <v>236.3</v>
      </c>
      <c r="G36" s="250"/>
      <c r="H36" s="250">
        <v>92.3</v>
      </c>
      <c r="I36" s="259"/>
      <c r="J36" s="250"/>
      <c r="K36" s="250">
        <v>35.9</v>
      </c>
      <c r="L36" s="260">
        <v>58.5</v>
      </c>
      <c r="M36" s="250"/>
      <c r="N36" s="250"/>
      <c r="O36" s="260">
        <v>448.5</v>
      </c>
      <c r="P36" s="250"/>
      <c r="Q36" s="250"/>
      <c r="R36" s="250"/>
      <c r="S36" s="250"/>
      <c r="T36" s="250"/>
      <c r="U36" s="250"/>
      <c r="V36" s="250"/>
      <c r="W36" s="250"/>
      <c r="X36" s="250"/>
      <c r="Y36" s="255">
        <f t="shared" si="0"/>
        <v>22997.699999999997</v>
      </c>
      <c r="Z36" s="261"/>
      <c r="AA36" s="339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</row>
    <row r="37" spans="1:44" s="262" customFormat="1" ht="15.75" customHeight="1">
      <c r="A37" s="256" t="s">
        <v>492</v>
      </c>
      <c r="B37" s="249">
        <v>7988.2</v>
      </c>
      <c r="C37" s="250">
        <v>5107.4</v>
      </c>
      <c r="D37" s="258">
        <v>277.1</v>
      </c>
      <c r="E37" s="250">
        <v>2346.8</v>
      </c>
      <c r="F37" s="250">
        <v>175.4</v>
      </c>
      <c r="G37" s="250">
        <v>874.5</v>
      </c>
      <c r="H37" s="250">
        <v>183.7</v>
      </c>
      <c r="I37" s="259"/>
      <c r="J37" s="250">
        <v>1084</v>
      </c>
      <c r="K37" s="250">
        <v>29.2</v>
      </c>
      <c r="L37" s="260">
        <v>52.6</v>
      </c>
      <c r="M37" s="250"/>
      <c r="N37" s="250"/>
      <c r="O37" s="260">
        <v>304.1</v>
      </c>
      <c r="P37" s="250"/>
      <c r="Q37" s="250"/>
      <c r="R37" s="250"/>
      <c r="S37" s="250"/>
      <c r="T37" s="250"/>
      <c r="U37" s="250"/>
      <c r="V37" s="250"/>
      <c r="W37" s="250"/>
      <c r="X37" s="250"/>
      <c r="Y37" s="255">
        <f t="shared" si="0"/>
        <v>16076.199999999997</v>
      </c>
      <c r="Z37" s="261"/>
      <c r="AA37" s="339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</row>
    <row r="38" spans="1:44" s="262" customFormat="1" ht="15.75" customHeight="1">
      <c r="A38" s="256" t="s">
        <v>493</v>
      </c>
      <c r="B38" s="249">
        <v>6373.8</v>
      </c>
      <c r="C38" s="250">
        <v>933.5</v>
      </c>
      <c r="D38" s="258">
        <v>588.3</v>
      </c>
      <c r="E38" s="250">
        <v>27.3</v>
      </c>
      <c r="F38" s="250">
        <v>0</v>
      </c>
      <c r="G38" s="250"/>
      <c r="H38" s="250">
        <v>5.5</v>
      </c>
      <c r="I38" s="259"/>
      <c r="J38" s="250"/>
      <c r="K38" s="250">
        <v>21.8</v>
      </c>
      <c r="L38" s="260">
        <v>30.5</v>
      </c>
      <c r="M38" s="250"/>
      <c r="N38" s="250"/>
      <c r="O38" s="260">
        <v>521.2</v>
      </c>
      <c r="P38" s="250"/>
      <c r="Q38" s="250"/>
      <c r="R38" s="250"/>
      <c r="S38" s="250"/>
      <c r="T38" s="250"/>
      <c r="U38" s="250"/>
      <c r="V38" s="250"/>
      <c r="W38" s="250"/>
      <c r="X38" s="250"/>
      <c r="Y38" s="255">
        <f t="shared" si="0"/>
        <v>8474.600000000002</v>
      </c>
      <c r="Z38" s="261"/>
      <c r="AA38" s="339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</row>
    <row r="39" spans="1:44" s="262" customFormat="1" ht="15.75" customHeight="1">
      <c r="A39" s="256" t="s">
        <v>494</v>
      </c>
      <c r="B39" s="249">
        <v>11588.9</v>
      </c>
      <c r="C39" s="250">
        <v>7445.5</v>
      </c>
      <c r="D39" s="258">
        <v>973.3</v>
      </c>
      <c r="E39" s="250">
        <v>317.3</v>
      </c>
      <c r="F39" s="250">
        <v>133.7</v>
      </c>
      <c r="G39" s="250"/>
      <c r="H39" s="250">
        <v>144.4</v>
      </c>
      <c r="I39" s="259"/>
      <c r="J39" s="250"/>
      <c r="K39" s="250">
        <v>39.2</v>
      </c>
      <c r="L39" s="260">
        <v>29.2</v>
      </c>
      <c r="M39" s="250"/>
      <c r="N39" s="250"/>
      <c r="O39" s="260">
        <v>545.1</v>
      </c>
      <c r="P39" s="250"/>
      <c r="Q39" s="250"/>
      <c r="R39" s="250"/>
      <c r="S39" s="250"/>
      <c r="T39" s="250"/>
      <c r="U39" s="250"/>
      <c r="V39" s="250"/>
      <c r="W39" s="250"/>
      <c r="X39" s="250"/>
      <c r="Y39" s="255">
        <f t="shared" si="0"/>
        <v>20899.3</v>
      </c>
      <c r="Z39" s="261"/>
      <c r="AA39" s="339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</row>
    <row r="40" spans="1:44" s="262" customFormat="1" ht="15.75" customHeight="1">
      <c r="A40" s="256" t="s">
        <v>495</v>
      </c>
      <c r="B40" s="249">
        <v>13066.1</v>
      </c>
      <c r="C40" s="250">
        <v>6054</v>
      </c>
      <c r="D40" s="258">
        <v>814.8</v>
      </c>
      <c r="E40" s="250">
        <v>200.8</v>
      </c>
      <c r="F40" s="250">
        <v>80.6</v>
      </c>
      <c r="G40" s="250"/>
      <c r="H40" s="250">
        <v>83.8</v>
      </c>
      <c r="I40" s="259"/>
      <c r="J40" s="250"/>
      <c r="K40" s="250">
        <v>36.4</v>
      </c>
      <c r="L40" s="260">
        <v>58.5</v>
      </c>
      <c r="M40" s="250"/>
      <c r="N40" s="250"/>
      <c r="O40" s="260">
        <v>711.3</v>
      </c>
      <c r="P40" s="250"/>
      <c r="Q40" s="250"/>
      <c r="R40" s="250"/>
      <c r="S40" s="250"/>
      <c r="T40" s="250"/>
      <c r="U40" s="250"/>
      <c r="V40" s="250"/>
      <c r="W40" s="250"/>
      <c r="X40" s="250"/>
      <c r="Y40" s="255">
        <f t="shared" si="0"/>
        <v>20905.499999999996</v>
      </c>
      <c r="Z40" s="261"/>
      <c r="AA40" s="339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</row>
    <row r="41" spans="1:44" s="262" customFormat="1" ht="15.75" customHeight="1">
      <c r="A41" s="256" t="s">
        <v>496</v>
      </c>
      <c r="B41" s="249">
        <v>10807.3</v>
      </c>
      <c r="C41" s="250">
        <v>1204.6</v>
      </c>
      <c r="D41" s="258">
        <v>2104.1</v>
      </c>
      <c r="E41" s="250">
        <v>220.8</v>
      </c>
      <c r="F41" s="250">
        <v>48</v>
      </c>
      <c r="G41" s="250"/>
      <c r="H41" s="250">
        <v>134.5</v>
      </c>
      <c r="I41" s="259"/>
      <c r="J41" s="250"/>
      <c r="K41" s="250">
        <v>38.3</v>
      </c>
      <c r="L41" s="260">
        <v>52.7</v>
      </c>
      <c r="M41" s="250"/>
      <c r="N41" s="250"/>
      <c r="O41" s="260">
        <v>801.7</v>
      </c>
      <c r="P41" s="250"/>
      <c r="Q41" s="250"/>
      <c r="R41" s="250"/>
      <c r="S41" s="250"/>
      <c r="T41" s="250"/>
      <c r="U41" s="250"/>
      <c r="V41" s="250"/>
      <c r="W41" s="250"/>
      <c r="X41" s="250"/>
      <c r="Y41" s="255">
        <f t="shared" si="0"/>
        <v>15191.2</v>
      </c>
      <c r="Z41" s="261"/>
      <c r="AA41" s="339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</row>
    <row r="42" spans="1:44" s="262" customFormat="1" ht="15.75" customHeight="1">
      <c r="A42" s="256" t="s">
        <v>497</v>
      </c>
      <c r="B42" s="249">
        <v>20273.1</v>
      </c>
      <c r="C42" s="250">
        <v>7697.8</v>
      </c>
      <c r="D42" s="258">
        <v>1936</v>
      </c>
      <c r="E42" s="250">
        <v>339.8</v>
      </c>
      <c r="F42" s="250">
        <v>126.8</v>
      </c>
      <c r="G42" s="250"/>
      <c r="H42" s="250">
        <v>128.6</v>
      </c>
      <c r="I42" s="259"/>
      <c r="J42" s="250"/>
      <c r="K42" s="250">
        <v>84.4</v>
      </c>
      <c r="L42" s="260">
        <v>76.4</v>
      </c>
      <c r="M42" s="250"/>
      <c r="N42" s="250"/>
      <c r="O42" s="260">
        <v>1444.3</v>
      </c>
      <c r="P42" s="250"/>
      <c r="Q42" s="250"/>
      <c r="R42" s="250"/>
      <c r="S42" s="250"/>
      <c r="T42" s="250"/>
      <c r="U42" s="250"/>
      <c r="V42" s="250"/>
      <c r="W42" s="250"/>
      <c r="X42" s="250"/>
      <c r="Y42" s="255">
        <f t="shared" si="0"/>
        <v>31767.399999999998</v>
      </c>
      <c r="Z42" s="261"/>
      <c r="AA42" s="339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</row>
    <row r="43" spans="1:44" s="262" customFormat="1" ht="15.75" customHeight="1">
      <c r="A43" s="256" t="s">
        <v>498</v>
      </c>
      <c r="B43" s="249">
        <v>7625.3</v>
      </c>
      <c r="C43" s="250">
        <v>2452.6</v>
      </c>
      <c r="D43" s="258">
        <v>341.2</v>
      </c>
      <c r="E43" s="250">
        <v>166.6</v>
      </c>
      <c r="F43" s="250">
        <v>74.1</v>
      </c>
      <c r="G43" s="250"/>
      <c r="H43" s="250">
        <v>74.8</v>
      </c>
      <c r="I43" s="259"/>
      <c r="J43" s="250"/>
      <c r="K43" s="250">
        <v>17.7</v>
      </c>
      <c r="L43" s="260">
        <v>10.4</v>
      </c>
      <c r="M43" s="250"/>
      <c r="N43" s="250"/>
      <c r="O43" s="260">
        <v>607.5</v>
      </c>
      <c r="P43" s="250"/>
      <c r="Q43" s="250"/>
      <c r="R43" s="250"/>
      <c r="S43" s="250"/>
      <c r="T43" s="250"/>
      <c r="U43" s="250"/>
      <c r="V43" s="250"/>
      <c r="W43" s="250"/>
      <c r="X43" s="250"/>
      <c r="Y43" s="255">
        <f t="shared" si="0"/>
        <v>11203.6</v>
      </c>
      <c r="Z43" s="261"/>
      <c r="AA43" s="339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</row>
    <row r="44" spans="1:44" s="262" customFormat="1" ht="15.75" customHeight="1">
      <c r="A44" s="256" t="s">
        <v>499</v>
      </c>
      <c r="B44" s="249">
        <v>4844.1</v>
      </c>
      <c r="C44" s="250">
        <v>264</v>
      </c>
      <c r="D44" s="258">
        <v>573.7</v>
      </c>
      <c r="E44" s="250">
        <v>40.3</v>
      </c>
      <c r="F44" s="250">
        <v>7.8</v>
      </c>
      <c r="G44" s="250"/>
      <c r="H44" s="250">
        <v>13.8</v>
      </c>
      <c r="I44" s="259"/>
      <c r="J44" s="250"/>
      <c r="K44" s="250">
        <v>18.7</v>
      </c>
      <c r="L44" s="260">
        <v>26.3</v>
      </c>
      <c r="M44" s="250"/>
      <c r="N44" s="250"/>
      <c r="O44" s="260">
        <v>296.8</v>
      </c>
      <c r="P44" s="250"/>
      <c r="Q44" s="250"/>
      <c r="R44" s="250"/>
      <c r="S44" s="250"/>
      <c r="T44" s="250"/>
      <c r="U44" s="250"/>
      <c r="V44" s="250"/>
      <c r="W44" s="250"/>
      <c r="X44" s="250"/>
      <c r="Y44" s="255">
        <f t="shared" si="0"/>
        <v>6045.200000000001</v>
      </c>
      <c r="Z44" s="261"/>
      <c r="AA44" s="339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</row>
    <row r="45" spans="1:44" s="262" customFormat="1" ht="15.75" customHeight="1">
      <c r="A45" s="256" t="s">
        <v>500</v>
      </c>
      <c r="B45" s="249">
        <v>5141.1</v>
      </c>
      <c r="C45" s="250">
        <v>2430.1</v>
      </c>
      <c r="D45" s="258">
        <v>311.2</v>
      </c>
      <c r="E45" s="250">
        <v>122.8</v>
      </c>
      <c r="F45" s="250">
        <v>86</v>
      </c>
      <c r="G45" s="250"/>
      <c r="H45" s="250">
        <v>16.7</v>
      </c>
      <c r="I45" s="259"/>
      <c r="J45" s="250"/>
      <c r="K45" s="250">
        <v>20.1</v>
      </c>
      <c r="L45" s="260">
        <v>10.4</v>
      </c>
      <c r="M45" s="250"/>
      <c r="N45" s="250"/>
      <c r="O45" s="260">
        <v>390.1</v>
      </c>
      <c r="P45" s="250"/>
      <c r="Q45" s="250"/>
      <c r="R45" s="250"/>
      <c r="S45" s="250"/>
      <c r="T45" s="250"/>
      <c r="U45" s="250"/>
      <c r="V45" s="250"/>
      <c r="W45" s="250"/>
      <c r="X45" s="250"/>
      <c r="Y45" s="255">
        <f t="shared" si="0"/>
        <v>8405.699999999999</v>
      </c>
      <c r="Z45" s="261"/>
      <c r="AA45" s="339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</row>
    <row r="46" spans="1:44" s="262" customFormat="1" ht="15.75" customHeight="1">
      <c r="A46" s="256" t="s">
        <v>501</v>
      </c>
      <c r="B46" s="249">
        <v>6625.3</v>
      </c>
      <c r="C46" s="250">
        <v>517.7</v>
      </c>
      <c r="D46" s="258">
        <v>1026.3</v>
      </c>
      <c r="E46" s="250">
        <v>97.2</v>
      </c>
      <c r="F46" s="250">
        <v>51.4</v>
      </c>
      <c r="G46" s="250"/>
      <c r="H46" s="250">
        <v>24.2</v>
      </c>
      <c r="I46" s="259"/>
      <c r="J46" s="250"/>
      <c r="K46" s="250">
        <v>21.6</v>
      </c>
      <c r="L46" s="260">
        <v>26.3</v>
      </c>
      <c r="M46" s="250"/>
      <c r="N46" s="250"/>
      <c r="O46" s="260">
        <v>457.6</v>
      </c>
      <c r="P46" s="250"/>
      <c r="Q46" s="250"/>
      <c r="R46" s="250"/>
      <c r="S46" s="250"/>
      <c r="T46" s="250"/>
      <c r="U46" s="250"/>
      <c r="V46" s="250"/>
      <c r="W46" s="250"/>
      <c r="X46" s="250"/>
      <c r="Y46" s="255">
        <f t="shared" si="0"/>
        <v>8750.4</v>
      </c>
      <c r="Z46" s="261"/>
      <c r="AA46" s="339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</row>
    <row r="47" spans="1:44" s="262" customFormat="1" ht="15.75" customHeight="1">
      <c r="A47" s="256" t="s">
        <v>502</v>
      </c>
      <c r="B47" s="249">
        <v>23106</v>
      </c>
      <c r="C47" s="250">
        <v>5323.1</v>
      </c>
      <c r="D47" s="258">
        <v>1286.6</v>
      </c>
      <c r="E47" s="250">
        <v>435.7</v>
      </c>
      <c r="F47" s="250">
        <v>166.7</v>
      </c>
      <c r="G47" s="250"/>
      <c r="H47" s="250">
        <v>190.7</v>
      </c>
      <c r="I47" s="259"/>
      <c r="J47" s="250"/>
      <c r="K47" s="250">
        <v>78.3</v>
      </c>
      <c r="L47" s="260">
        <v>26.3</v>
      </c>
      <c r="M47" s="250"/>
      <c r="N47" s="250"/>
      <c r="O47" s="260">
        <v>687.6</v>
      </c>
      <c r="P47" s="250"/>
      <c r="Q47" s="250"/>
      <c r="R47" s="250"/>
      <c r="S47" s="250"/>
      <c r="T47" s="250"/>
      <c r="U47" s="250"/>
      <c r="V47" s="250"/>
      <c r="W47" s="250"/>
      <c r="X47" s="250"/>
      <c r="Y47" s="255">
        <f t="shared" si="0"/>
        <v>30865.299999999996</v>
      </c>
      <c r="Z47" s="261"/>
      <c r="AA47" s="339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</row>
    <row r="48" spans="1:44" s="262" customFormat="1" ht="15.75" customHeight="1">
      <c r="A48" s="256" t="s">
        <v>503</v>
      </c>
      <c r="B48" s="249">
        <v>9178.4</v>
      </c>
      <c r="C48" s="250">
        <v>3558.6</v>
      </c>
      <c r="D48" s="258">
        <v>476.9</v>
      </c>
      <c r="E48" s="250">
        <v>255.6</v>
      </c>
      <c r="F48" s="250">
        <v>132.8</v>
      </c>
      <c r="G48" s="250"/>
      <c r="H48" s="250">
        <v>92.3</v>
      </c>
      <c r="I48" s="259"/>
      <c r="J48" s="250"/>
      <c r="K48" s="250">
        <v>30.5</v>
      </c>
      <c r="L48" s="260">
        <v>39.4</v>
      </c>
      <c r="M48" s="250"/>
      <c r="N48" s="250"/>
      <c r="O48" s="260">
        <v>540</v>
      </c>
      <c r="P48" s="250"/>
      <c r="Q48" s="250"/>
      <c r="R48" s="250"/>
      <c r="S48" s="250"/>
      <c r="T48" s="250"/>
      <c r="U48" s="250"/>
      <c r="V48" s="250"/>
      <c r="W48" s="250"/>
      <c r="X48" s="250"/>
      <c r="Y48" s="255">
        <f t="shared" si="0"/>
        <v>14048.9</v>
      </c>
      <c r="Z48" s="261"/>
      <c r="AA48" s="339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</row>
    <row r="49" spans="1:44" s="262" customFormat="1" ht="15.75" customHeight="1">
      <c r="A49" s="256" t="s">
        <v>504</v>
      </c>
      <c r="B49" s="249">
        <v>5555.5</v>
      </c>
      <c r="C49" s="250">
        <v>2868.6</v>
      </c>
      <c r="D49" s="258">
        <v>439.2</v>
      </c>
      <c r="E49" s="250">
        <v>187.2</v>
      </c>
      <c r="F49" s="250">
        <v>88.9</v>
      </c>
      <c r="G49" s="250"/>
      <c r="H49" s="250">
        <v>75</v>
      </c>
      <c r="I49" s="259"/>
      <c r="J49" s="250"/>
      <c r="K49" s="250">
        <v>23.3</v>
      </c>
      <c r="L49" s="260">
        <v>10.2</v>
      </c>
      <c r="M49" s="250"/>
      <c r="N49" s="250"/>
      <c r="O49" s="260">
        <v>116.5</v>
      </c>
      <c r="P49" s="250"/>
      <c r="Q49" s="250"/>
      <c r="R49" s="250"/>
      <c r="S49" s="250"/>
      <c r="T49" s="250"/>
      <c r="U49" s="250"/>
      <c r="V49" s="250"/>
      <c r="W49" s="250"/>
      <c r="X49" s="250"/>
      <c r="Y49" s="255">
        <f t="shared" si="0"/>
        <v>9177.200000000003</v>
      </c>
      <c r="Z49" s="261"/>
      <c r="AA49" s="339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</row>
    <row r="50" spans="1:44" s="262" customFormat="1" ht="15.75" customHeight="1">
      <c r="A50" s="256" t="s">
        <v>505</v>
      </c>
      <c r="B50" s="249">
        <v>9997.4</v>
      </c>
      <c r="C50" s="250">
        <v>1272.4</v>
      </c>
      <c r="D50" s="258">
        <v>1217.2</v>
      </c>
      <c r="E50" s="250">
        <v>137.5</v>
      </c>
      <c r="F50" s="250">
        <v>79.1</v>
      </c>
      <c r="G50" s="250"/>
      <c r="H50" s="250">
        <v>20.6</v>
      </c>
      <c r="I50" s="259"/>
      <c r="J50" s="250"/>
      <c r="K50" s="250">
        <v>37.8</v>
      </c>
      <c r="L50" s="260">
        <v>40.6</v>
      </c>
      <c r="M50" s="250"/>
      <c r="N50" s="250"/>
      <c r="O50" s="260">
        <v>589.6</v>
      </c>
      <c r="P50" s="250"/>
      <c r="Q50" s="250"/>
      <c r="R50" s="250"/>
      <c r="S50" s="250"/>
      <c r="T50" s="250"/>
      <c r="U50" s="250"/>
      <c r="V50" s="250"/>
      <c r="W50" s="250"/>
      <c r="X50" s="250"/>
      <c r="Y50" s="255">
        <f t="shared" si="0"/>
        <v>13254.7</v>
      </c>
      <c r="Z50" s="261"/>
      <c r="AA50" s="339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</row>
    <row r="51" spans="1:44" s="262" customFormat="1" ht="15.75" customHeight="1">
      <c r="A51" s="256" t="s">
        <v>506</v>
      </c>
      <c r="B51" s="249">
        <v>13223.8</v>
      </c>
      <c r="C51" s="250">
        <v>4441.1</v>
      </c>
      <c r="D51" s="258">
        <v>997.8</v>
      </c>
      <c r="E51" s="250">
        <v>358.2</v>
      </c>
      <c r="F51" s="250">
        <v>129.9</v>
      </c>
      <c r="G51" s="250"/>
      <c r="H51" s="250">
        <v>167.8</v>
      </c>
      <c r="I51" s="259"/>
      <c r="J51" s="250"/>
      <c r="K51" s="250">
        <v>60.5</v>
      </c>
      <c r="L51" s="260">
        <v>40.6</v>
      </c>
      <c r="M51" s="250"/>
      <c r="N51" s="250"/>
      <c r="O51" s="260">
        <v>636.1</v>
      </c>
      <c r="P51" s="250"/>
      <c r="Q51" s="250"/>
      <c r="R51" s="250"/>
      <c r="S51" s="250"/>
      <c r="T51" s="250"/>
      <c r="U51" s="250"/>
      <c r="V51" s="250"/>
      <c r="W51" s="250"/>
      <c r="X51" s="250"/>
      <c r="Y51" s="255">
        <f t="shared" si="0"/>
        <v>19697.6</v>
      </c>
      <c r="Z51" s="261"/>
      <c r="AA51" s="339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</row>
    <row r="52" spans="1:44" s="262" customFormat="1" ht="15.75" customHeight="1">
      <c r="A52" s="256" t="s">
        <v>507</v>
      </c>
      <c r="B52" s="249">
        <v>8273.6</v>
      </c>
      <c r="C52" s="250">
        <v>812</v>
      </c>
      <c r="D52" s="258">
        <v>1287.4</v>
      </c>
      <c r="E52" s="250">
        <v>155.5</v>
      </c>
      <c r="F52" s="250">
        <v>47.6</v>
      </c>
      <c r="G52" s="250"/>
      <c r="H52" s="250">
        <v>74.2</v>
      </c>
      <c r="I52" s="259"/>
      <c r="J52" s="250"/>
      <c r="K52" s="250">
        <v>33.7</v>
      </c>
      <c r="L52" s="260">
        <v>58.5</v>
      </c>
      <c r="M52" s="250"/>
      <c r="N52" s="250"/>
      <c r="O52" s="260">
        <v>573.9</v>
      </c>
      <c r="P52" s="250"/>
      <c r="Q52" s="250"/>
      <c r="R52" s="250"/>
      <c r="S52" s="250"/>
      <c r="T52" s="250"/>
      <c r="U52" s="250"/>
      <c r="V52" s="250"/>
      <c r="W52" s="250"/>
      <c r="X52" s="250"/>
      <c r="Y52" s="255">
        <f t="shared" si="0"/>
        <v>11160.9</v>
      </c>
      <c r="Z52" s="261"/>
      <c r="AA52" s="339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</row>
    <row r="53" spans="1:44" s="262" customFormat="1" ht="15.75" customHeight="1">
      <c r="A53" s="256" t="s">
        <v>508</v>
      </c>
      <c r="B53" s="249">
        <v>4680.5</v>
      </c>
      <c r="C53" s="250">
        <v>665.8</v>
      </c>
      <c r="D53" s="258">
        <v>420.6</v>
      </c>
      <c r="E53" s="250">
        <v>64.5</v>
      </c>
      <c r="F53" s="250">
        <v>36.6</v>
      </c>
      <c r="G53" s="250"/>
      <c r="H53" s="250">
        <v>14.7</v>
      </c>
      <c r="I53" s="259"/>
      <c r="J53" s="250"/>
      <c r="K53" s="250">
        <v>13.2</v>
      </c>
      <c r="L53" s="260">
        <v>43.9</v>
      </c>
      <c r="M53" s="250"/>
      <c r="N53" s="250"/>
      <c r="O53" s="260">
        <v>412.8</v>
      </c>
      <c r="P53" s="250"/>
      <c r="Q53" s="250"/>
      <c r="R53" s="250"/>
      <c r="S53" s="250"/>
      <c r="T53" s="250"/>
      <c r="U53" s="250"/>
      <c r="V53" s="250"/>
      <c r="W53" s="250"/>
      <c r="X53" s="250"/>
      <c r="Y53" s="255">
        <f t="shared" si="0"/>
        <v>6288.1</v>
      </c>
      <c r="Z53" s="261"/>
      <c r="AA53" s="339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</row>
    <row r="54" spans="1:44" s="262" customFormat="1" ht="15.75" customHeight="1">
      <c r="A54" s="256" t="s">
        <v>509</v>
      </c>
      <c r="B54" s="249">
        <v>5962.4</v>
      </c>
      <c r="C54" s="264">
        <v>1191.5</v>
      </c>
      <c r="D54" s="258">
        <v>594.6</v>
      </c>
      <c r="E54" s="250">
        <v>115.3</v>
      </c>
      <c r="F54" s="250">
        <v>60.9</v>
      </c>
      <c r="G54" s="250"/>
      <c r="H54" s="250">
        <v>27</v>
      </c>
      <c r="I54" s="259"/>
      <c r="J54" s="250"/>
      <c r="K54" s="250">
        <v>27.4</v>
      </c>
      <c r="L54" s="260">
        <v>14.6</v>
      </c>
      <c r="M54" s="250"/>
      <c r="N54" s="250"/>
      <c r="O54" s="260">
        <v>423.3</v>
      </c>
      <c r="P54" s="250"/>
      <c r="Q54" s="250"/>
      <c r="R54" s="250"/>
      <c r="S54" s="250"/>
      <c r="T54" s="250"/>
      <c r="U54" s="250"/>
      <c r="V54" s="250"/>
      <c r="W54" s="250"/>
      <c r="X54" s="250"/>
      <c r="Y54" s="255">
        <f t="shared" si="0"/>
        <v>8301.7</v>
      </c>
      <c r="Z54" s="261"/>
      <c r="AA54" s="339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</row>
    <row r="55" spans="1:44" s="262" customFormat="1" ht="15.75" customHeight="1" thickBot="1">
      <c r="A55" s="265" t="s">
        <v>510</v>
      </c>
      <c r="B55" s="264"/>
      <c r="C55" s="264"/>
      <c r="D55" s="264"/>
      <c r="E55" s="264"/>
      <c r="F55" s="264"/>
      <c r="G55" s="264"/>
      <c r="H55" s="264"/>
      <c r="I55" s="266"/>
      <c r="J55" s="264"/>
      <c r="K55" s="264"/>
      <c r="L55" s="264"/>
      <c r="M55" s="264">
        <v>119916.3</v>
      </c>
      <c r="N55" s="264">
        <v>4898.1</v>
      </c>
      <c r="O55" s="267">
        <v>3911.4</v>
      </c>
      <c r="P55" s="264">
        <v>11354.5</v>
      </c>
      <c r="Q55" s="264">
        <v>2820</v>
      </c>
      <c r="R55" s="264"/>
      <c r="S55" s="264">
        <v>22100</v>
      </c>
      <c r="T55" s="264"/>
      <c r="U55" s="264">
        <v>8316</v>
      </c>
      <c r="V55" s="264">
        <v>58776.6</v>
      </c>
      <c r="W55" s="264">
        <v>4438.9</v>
      </c>
      <c r="X55" s="264">
        <v>68788.6</v>
      </c>
      <c r="Y55" s="255">
        <f>B55+C55+D55+E55+L55+M55+N55+O55+P55+Q55+R55+S55+T55+U55+V55+W55+X55</f>
        <v>305320.4</v>
      </c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</row>
    <row r="56" spans="1:44" s="262" customFormat="1" ht="15.75" customHeight="1" thickBot="1">
      <c r="A56" s="268" t="s">
        <v>511</v>
      </c>
      <c r="B56" s="269">
        <f aca="true" t="shared" si="1" ref="B56:X56">SUM(B10:B55)</f>
        <v>1038820.7000000001</v>
      </c>
      <c r="C56" s="269">
        <f t="shared" si="1"/>
        <v>543023.6</v>
      </c>
      <c r="D56" s="269">
        <f t="shared" si="1"/>
        <v>34085.92221999999</v>
      </c>
      <c r="E56" s="269">
        <f t="shared" si="1"/>
        <v>100074.80000000002</v>
      </c>
      <c r="F56" s="269">
        <f t="shared" si="1"/>
        <v>77794.7</v>
      </c>
      <c r="G56" s="269">
        <f t="shared" si="1"/>
        <v>3105.3</v>
      </c>
      <c r="H56" s="269">
        <f t="shared" si="1"/>
        <v>13507.2</v>
      </c>
      <c r="I56" s="269">
        <f t="shared" si="1"/>
        <v>243.1</v>
      </c>
      <c r="J56" s="269">
        <f t="shared" si="1"/>
        <v>1751.1</v>
      </c>
      <c r="K56" s="269">
        <f t="shared" si="1"/>
        <v>3673.3999999999996</v>
      </c>
      <c r="L56" s="269">
        <f t="shared" si="1"/>
        <v>3787.1000000000004</v>
      </c>
      <c r="M56" s="269">
        <f t="shared" si="1"/>
        <v>119916.3</v>
      </c>
      <c r="N56" s="269">
        <f t="shared" si="1"/>
        <v>4898.1</v>
      </c>
      <c r="O56" s="269">
        <f t="shared" si="1"/>
        <v>45694.30000000001</v>
      </c>
      <c r="P56" s="269">
        <f t="shared" si="1"/>
        <v>11354.5</v>
      </c>
      <c r="Q56" s="269">
        <f t="shared" si="1"/>
        <v>2820</v>
      </c>
      <c r="R56" s="269">
        <f t="shared" si="1"/>
        <v>765</v>
      </c>
      <c r="S56" s="269">
        <f t="shared" si="1"/>
        <v>22100</v>
      </c>
      <c r="T56" s="269">
        <f t="shared" si="1"/>
        <v>67200</v>
      </c>
      <c r="U56" s="269">
        <f t="shared" si="1"/>
        <v>8316</v>
      </c>
      <c r="V56" s="269">
        <f t="shared" si="1"/>
        <v>58776.6</v>
      </c>
      <c r="W56" s="269">
        <f t="shared" si="1"/>
        <v>4438.9</v>
      </c>
      <c r="X56" s="269">
        <f t="shared" si="1"/>
        <v>68788.6</v>
      </c>
      <c r="Y56" s="269">
        <f>SUM(Y10:Y55)</f>
        <v>2134860.4222199996</v>
      </c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</row>
    <row r="57" spans="3:44" ht="15.75">
      <c r="C57" s="29"/>
      <c r="E57" s="29"/>
      <c r="Y57" s="270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</row>
    <row r="58" spans="25:44" ht="15.75">
      <c r="Y58" s="270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</row>
    <row r="59" spans="6:44" ht="15.75">
      <c r="F59" s="29"/>
      <c r="G59" s="29"/>
      <c r="Y59" s="270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</row>
    <row r="60" spans="25:44" ht="15.75">
      <c r="Y60" s="270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</row>
    <row r="61" spans="25:44" ht="15.75">
      <c r="Y61" s="270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</row>
    <row r="62" spans="25:44" ht="15.75">
      <c r="Y62" s="270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</row>
    <row r="63" spans="25:44" ht="15.75">
      <c r="Y63" s="270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</row>
    <row r="64" spans="25:44" ht="15.75">
      <c r="Y64" s="270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</row>
    <row r="65" spans="25:44" ht="15.75">
      <c r="Y65" s="270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</row>
    <row r="66" spans="25:44" ht="15.75">
      <c r="Y66" s="270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</row>
    <row r="67" spans="25:44" ht="15.75">
      <c r="Y67" s="270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</row>
    <row r="68" spans="25:44" ht="15.75">
      <c r="Y68" s="270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</row>
    <row r="69" spans="25:44" ht="15.75">
      <c r="Y69" s="270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</row>
    <row r="70" spans="25:44" ht="15.75">
      <c r="Y70" s="270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</row>
    <row r="71" spans="25:44" ht="15.75">
      <c r="Y71" s="270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</row>
    <row r="72" spans="25:44" ht="15.75">
      <c r="Y72" s="270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</row>
    <row r="73" spans="25:44" ht="15.75">
      <c r="Y73" s="270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</row>
    <row r="74" spans="25:44" ht="15.75">
      <c r="Y74" s="270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</row>
    <row r="75" spans="25:44" ht="15.75">
      <c r="Y75" s="270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</row>
    <row r="76" spans="25:44" ht="15.75">
      <c r="Y76" s="270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</row>
    <row r="77" spans="25:44" ht="15.75">
      <c r="Y77" s="270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</row>
    <row r="78" spans="25:44" ht="15.75">
      <c r="Y78" s="270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</row>
    <row r="79" spans="25:44" ht="15.75">
      <c r="Y79" s="270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</row>
    <row r="80" spans="25:44" ht="15.75">
      <c r="Y80" s="270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</row>
    <row r="81" spans="25:44" ht="15.75">
      <c r="Y81" s="270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</row>
    <row r="82" spans="25:44" ht="15.75">
      <c r="Y82" s="270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</row>
    <row r="83" spans="25:44" ht="15.75">
      <c r="Y83" s="270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</row>
    <row r="84" spans="25:44" ht="15.75">
      <c r="Y84" s="270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</row>
    <row r="85" spans="25:44" ht="15.75">
      <c r="Y85" s="270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</row>
    <row r="86" spans="25:44" ht="15.75">
      <c r="Y86" s="270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</row>
    <row r="87" spans="25:44" ht="15.75">
      <c r="Y87" s="270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</row>
    <row r="88" spans="25:44" ht="15.75">
      <c r="Y88" s="270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</row>
    <row r="89" spans="25:44" ht="15.75">
      <c r="Y89" s="270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</row>
    <row r="90" spans="25:44" ht="15.75">
      <c r="Y90" s="270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</row>
    <row r="91" spans="25:44" ht="15.75">
      <c r="Y91" s="270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</row>
    <row r="92" spans="25:44" ht="15.75">
      <c r="Y92" s="270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</row>
    <row r="93" spans="25:44" ht="15.75">
      <c r="Y93" s="270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</row>
    <row r="94" spans="25:44" ht="15.75">
      <c r="Y94" s="270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</row>
    <row r="95" spans="25:44" ht="15.75">
      <c r="Y95" s="270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</row>
    <row r="96" spans="25:44" ht="15.75">
      <c r="Y96" s="270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</row>
    <row r="97" spans="25:44" ht="15.75">
      <c r="Y97" s="270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</row>
    <row r="98" spans="25:44" ht="15.75">
      <c r="Y98" s="270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</row>
    <row r="99" spans="25:44" ht="15.75">
      <c r="Y99" s="270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</row>
    <row r="100" spans="25:44" ht="15.75">
      <c r="Y100" s="270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</row>
    <row r="101" spans="25:44" ht="15.75">
      <c r="Y101" s="270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</row>
    <row r="102" spans="25:44" ht="15.75">
      <c r="Y102" s="270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</row>
    <row r="103" spans="25:44" ht="15.75">
      <c r="Y103" s="270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</row>
    <row r="104" spans="25:44" ht="15.75">
      <c r="Y104" s="270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</row>
    <row r="105" spans="25:44" ht="15.75">
      <c r="Y105" s="270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</row>
    <row r="106" spans="25:44" ht="15.75">
      <c r="Y106" s="270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</row>
    <row r="107" spans="25:44" ht="15.75">
      <c r="Y107" s="270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</row>
    <row r="108" spans="25:44" ht="15.75">
      <c r="Y108" s="270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</row>
    <row r="109" spans="25:44" ht="15.75">
      <c r="Y109" s="270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</row>
    <row r="110" spans="25:44" ht="15.75">
      <c r="Y110" s="270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</row>
    <row r="111" spans="25:44" ht="15.75">
      <c r="Y111" s="270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</row>
    <row r="112" spans="25:44" ht="15.75">
      <c r="Y112" s="270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</row>
    <row r="113" spans="25:44" ht="15.75">
      <c r="Y113" s="270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</row>
    <row r="114" spans="25:44" ht="15.75">
      <c r="Y114" s="270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</row>
    <row r="115" spans="25:44" ht="15.75">
      <c r="Y115" s="270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</row>
    <row r="116" spans="25:44" ht="15.75">
      <c r="Y116" s="270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</row>
    <row r="117" spans="25:44" ht="15.75">
      <c r="Y117" s="270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</row>
    <row r="118" spans="25:44" ht="15.75">
      <c r="Y118" s="270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</row>
    <row r="119" spans="25:44" ht="15.75">
      <c r="Y119" s="270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</row>
    <row r="120" spans="25:44" ht="15.75">
      <c r="Y120" s="270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</row>
    <row r="121" spans="25:44" ht="15.75">
      <c r="Y121" s="270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</row>
    <row r="122" spans="25:44" ht="15.75">
      <c r="Y122" s="270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</row>
    <row r="123" spans="25:44" ht="15.75">
      <c r="Y123" s="270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</row>
    <row r="124" spans="25:44" ht="15.75">
      <c r="Y124" s="270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  <c r="AP124" s="261"/>
      <c r="AQ124" s="261"/>
      <c r="AR124" s="261"/>
    </row>
    <row r="125" spans="25:44" ht="15.75">
      <c r="Y125" s="270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</row>
    <row r="126" spans="25:44" ht="15.75">
      <c r="Y126" s="270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</row>
    <row r="127" spans="25:44" ht="15.75">
      <c r="Y127" s="270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/>
    </row>
    <row r="128" spans="25:44" ht="15.75">
      <c r="Y128" s="270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  <c r="AP128" s="261"/>
      <c r="AQ128" s="261"/>
      <c r="AR128" s="261"/>
    </row>
    <row r="129" spans="25:44" ht="15.75">
      <c r="Y129" s="270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  <c r="AP129" s="261"/>
      <c r="AQ129" s="261"/>
      <c r="AR129" s="261"/>
    </row>
    <row r="130" spans="25:44" ht="15.75">
      <c r="Y130" s="270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</row>
    <row r="131" spans="25:44" ht="15.75">
      <c r="Y131" s="270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</row>
    <row r="132" spans="25:44" ht="15.75">
      <c r="Y132" s="270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</row>
    <row r="133" spans="25:44" ht="15.75">
      <c r="Y133" s="270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</row>
    <row r="134" spans="25:44" ht="15.75">
      <c r="Y134" s="270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</row>
    <row r="135" spans="25:44" ht="15.75">
      <c r="Y135" s="270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</row>
    <row r="136" spans="25:44" ht="15.75">
      <c r="Y136" s="270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</row>
    <row r="137" spans="25:44" ht="15.75">
      <c r="Y137" s="270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</row>
    <row r="138" spans="25:44" ht="15.75">
      <c r="Y138" s="270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  <c r="AP138" s="261"/>
      <c r="AQ138" s="261"/>
      <c r="AR138" s="261"/>
    </row>
    <row r="139" spans="25:44" ht="15.75">
      <c r="Y139" s="270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</row>
    <row r="140" spans="25:44" ht="15.75">
      <c r="Y140" s="270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  <c r="AP140" s="261"/>
      <c r="AQ140" s="261"/>
      <c r="AR140" s="261"/>
    </row>
    <row r="141" spans="25:44" ht="15.75">
      <c r="Y141" s="270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  <c r="AP141" s="261"/>
      <c r="AQ141" s="261"/>
      <c r="AR141" s="261"/>
    </row>
    <row r="142" spans="25:44" ht="15.75">
      <c r="Y142" s="270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</row>
    <row r="143" spans="25:44" ht="15.75">
      <c r="Y143" s="270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  <c r="AP143" s="261"/>
      <c r="AQ143" s="261"/>
      <c r="AR143" s="261"/>
    </row>
    <row r="144" spans="25:44" ht="15.75">
      <c r="Y144" s="270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</row>
    <row r="145" spans="25:44" ht="15.75">
      <c r="Y145" s="270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</row>
    <row r="146" spans="25:44" ht="15.75">
      <c r="Y146" s="270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</row>
    <row r="147" spans="25:44" ht="15.75">
      <c r="Y147" s="270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</row>
    <row r="148" spans="25:44" ht="15.75">
      <c r="Y148" s="270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  <c r="AP148" s="261"/>
      <c r="AQ148" s="261"/>
      <c r="AR148" s="261"/>
    </row>
    <row r="149" spans="25:44" ht="15.75">
      <c r="Y149" s="270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  <c r="AP149" s="261"/>
      <c r="AQ149" s="261"/>
      <c r="AR149" s="261"/>
    </row>
    <row r="150" spans="25:44" ht="15.75">
      <c r="Y150" s="270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  <c r="AP150" s="261"/>
      <c r="AQ150" s="261"/>
      <c r="AR150" s="261"/>
    </row>
    <row r="151" spans="25:44" ht="15.75">
      <c r="Y151" s="270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</row>
    <row r="152" spans="25:44" ht="15.75">
      <c r="Y152" s="270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  <c r="AP152" s="261"/>
      <c r="AQ152" s="261"/>
      <c r="AR152" s="261"/>
    </row>
    <row r="153" spans="25:44" ht="15.75">
      <c r="Y153" s="270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</row>
    <row r="154" spans="25:44" ht="15.75">
      <c r="Y154" s="270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</row>
    <row r="155" spans="25:44" ht="15.75">
      <c r="Y155" s="270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  <c r="AP155" s="261"/>
      <c r="AQ155" s="261"/>
      <c r="AR155" s="261"/>
    </row>
    <row r="156" spans="25:44" ht="15.75">
      <c r="Y156" s="270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</row>
    <row r="157" spans="25:44" ht="15.75">
      <c r="Y157" s="270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</row>
    <row r="158" spans="25:44" ht="15.75">
      <c r="Y158" s="270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</row>
    <row r="159" spans="25:44" ht="15.75">
      <c r="Y159" s="270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</row>
    <row r="160" spans="25:44" ht="15.75">
      <c r="Y160" s="270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261"/>
      <c r="AP160" s="261"/>
      <c r="AQ160" s="261"/>
      <c r="AR160" s="261"/>
    </row>
    <row r="161" spans="25:44" ht="15.75">
      <c r="Y161" s="270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1"/>
      <c r="AK161" s="261"/>
      <c r="AL161" s="261"/>
      <c r="AM161" s="261"/>
      <c r="AN161" s="261"/>
      <c r="AO161" s="261"/>
      <c r="AP161" s="261"/>
      <c r="AQ161" s="261"/>
      <c r="AR161" s="261"/>
    </row>
    <row r="162" spans="25:44" ht="15.75">
      <c r="Y162" s="270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  <c r="AJ162" s="261"/>
      <c r="AK162" s="261"/>
      <c r="AL162" s="261"/>
      <c r="AM162" s="261"/>
      <c r="AN162" s="261"/>
      <c r="AO162" s="261"/>
      <c r="AP162" s="261"/>
      <c r="AQ162" s="261"/>
      <c r="AR162" s="261"/>
    </row>
    <row r="163" spans="25:44" ht="15.75">
      <c r="Y163" s="270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  <c r="AJ163" s="261"/>
      <c r="AK163" s="261"/>
      <c r="AL163" s="261"/>
      <c r="AM163" s="261"/>
      <c r="AN163" s="261"/>
      <c r="AO163" s="261"/>
      <c r="AP163" s="261"/>
      <c r="AQ163" s="261"/>
      <c r="AR163" s="261"/>
    </row>
    <row r="164" spans="25:44" ht="15.75">
      <c r="Y164" s="270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  <c r="AJ164" s="261"/>
      <c r="AK164" s="261"/>
      <c r="AL164" s="261"/>
      <c r="AM164" s="261"/>
      <c r="AN164" s="261"/>
      <c r="AO164" s="261"/>
      <c r="AP164" s="261"/>
      <c r="AQ164" s="261"/>
      <c r="AR164" s="261"/>
    </row>
    <row r="165" spans="25:44" ht="15.75">
      <c r="Y165" s="270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1"/>
      <c r="AK165" s="261"/>
      <c r="AL165" s="261"/>
      <c r="AM165" s="261"/>
      <c r="AN165" s="261"/>
      <c r="AO165" s="261"/>
      <c r="AP165" s="261"/>
      <c r="AQ165" s="261"/>
      <c r="AR165" s="261"/>
    </row>
    <row r="166" spans="25:44" ht="15.75">
      <c r="Y166" s="270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1"/>
      <c r="AK166" s="261"/>
      <c r="AL166" s="261"/>
      <c r="AM166" s="261"/>
      <c r="AN166" s="261"/>
      <c r="AO166" s="261"/>
      <c r="AP166" s="261"/>
      <c r="AQ166" s="261"/>
      <c r="AR166" s="261"/>
    </row>
    <row r="167" spans="25:44" ht="15.75">
      <c r="Y167" s="270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N167" s="261"/>
      <c r="AO167" s="261"/>
      <c r="AP167" s="261"/>
      <c r="AQ167" s="261"/>
      <c r="AR167" s="261"/>
    </row>
    <row r="168" spans="25:44" ht="15.75">
      <c r="Y168" s="270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  <c r="AP168" s="261"/>
      <c r="AQ168" s="261"/>
      <c r="AR168" s="261"/>
    </row>
    <row r="169" spans="25:44" ht="15.75">
      <c r="Y169" s="270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</row>
    <row r="170" spans="25:44" ht="15.75">
      <c r="Y170" s="270"/>
      <c r="Z170" s="261"/>
      <c r="AA170" s="261"/>
      <c r="AB170" s="261"/>
      <c r="AC170" s="261"/>
      <c r="AD170" s="261"/>
      <c r="AE170" s="261"/>
      <c r="AF170" s="261"/>
      <c r="AG170" s="261"/>
      <c r="AH170" s="261"/>
      <c r="AI170" s="261"/>
      <c r="AJ170" s="261"/>
      <c r="AK170" s="261"/>
      <c r="AL170" s="261"/>
      <c r="AM170" s="261"/>
      <c r="AN170" s="261"/>
      <c r="AO170" s="261"/>
      <c r="AP170" s="261"/>
      <c r="AQ170" s="261"/>
      <c r="AR170" s="261"/>
    </row>
    <row r="171" spans="25:44" ht="15.75">
      <c r="Y171" s="270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  <c r="AP171" s="261"/>
      <c r="AQ171" s="261"/>
      <c r="AR171" s="261"/>
    </row>
    <row r="172" spans="25:44" ht="15.75">
      <c r="Y172" s="270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261"/>
      <c r="AQ172" s="261"/>
      <c r="AR172" s="261"/>
    </row>
    <row r="173" spans="25:44" ht="15.75">
      <c r="Y173" s="270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261"/>
      <c r="AR173" s="261"/>
    </row>
    <row r="174" spans="25:44" ht="15.75">
      <c r="Y174" s="270"/>
      <c r="Z174" s="261"/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261"/>
      <c r="AL174" s="261"/>
      <c r="AM174" s="261"/>
      <c r="AN174" s="261"/>
      <c r="AO174" s="261"/>
      <c r="AP174" s="261"/>
      <c r="AQ174" s="261"/>
      <c r="AR174" s="261"/>
    </row>
    <row r="175" spans="25:44" ht="15.75">
      <c r="Y175" s="270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1"/>
      <c r="AK175" s="261"/>
      <c r="AL175" s="261"/>
      <c r="AM175" s="261"/>
      <c r="AN175" s="261"/>
      <c r="AO175" s="261"/>
      <c r="AP175" s="261"/>
      <c r="AQ175" s="261"/>
      <c r="AR175" s="261"/>
    </row>
    <row r="176" spans="25:44" ht="15.75">
      <c r="Y176" s="270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</row>
    <row r="177" spans="25:44" ht="15.75">
      <c r="Y177" s="270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</row>
    <row r="178" spans="25:44" ht="15.75">
      <c r="Y178" s="270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</row>
    <row r="179" spans="25:44" ht="15.75">
      <c r="Y179" s="270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  <c r="AP179" s="261"/>
      <c r="AQ179" s="261"/>
      <c r="AR179" s="261"/>
    </row>
    <row r="180" spans="25:44" ht="15.75">
      <c r="Y180" s="270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</row>
    <row r="181" spans="25:44" ht="15.75">
      <c r="Y181" s="270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  <c r="AP181" s="261"/>
      <c r="AQ181" s="261"/>
      <c r="AR181" s="261"/>
    </row>
    <row r="182" spans="25:44" ht="15.75">
      <c r="Y182" s="270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261"/>
      <c r="AM182" s="261"/>
      <c r="AN182" s="261"/>
      <c r="AO182" s="261"/>
      <c r="AP182" s="261"/>
      <c r="AQ182" s="261"/>
      <c r="AR182" s="261"/>
    </row>
    <row r="183" spans="25:44" ht="15.75">
      <c r="Y183" s="270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  <c r="AP183" s="261"/>
      <c r="AQ183" s="261"/>
      <c r="AR183" s="261"/>
    </row>
    <row r="184" spans="25:44" ht="15.75">
      <c r="Y184" s="270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  <c r="AP184" s="261"/>
      <c r="AQ184" s="261"/>
      <c r="AR184" s="261"/>
    </row>
    <row r="185" spans="25:44" ht="15.75">
      <c r="Y185" s="270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261"/>
      <c r="AQ185" s="261"/>
      <c r="AR185" s="261"/>
    </row>
  </sheetData>
  <mergeCells count="29">
    <mergeCell ref="B4:M4"/>
    <mergeCell ref="A6:A9"/>
    <mergeCell ref="B6:R6"/>
    <mergeCell ref="B7:B9"/>
    <mergeCell ref="C7:C9"/>
    <mergeCell ref="D7:D9"/>
    <mergeCell ref="E7:E9"/>
    <mergeCell ref="F7:K7"/>
    <mergeCell ref="L7:L9"/>
    <mergeCell ref="M7:M9"/>
    <mergeCell ref="U6:W6"/>
    <mergeCell ref="X6:X9"/>
    <mergeCell ref="Y6:Y9"/>
    <mergeCell ref="W7:W9"/>
    <mergeCell ref="U7:U9"/>
    <mergeCell ref="V7:V9"/>
    <mergeCell ref="N7:N9"/>
    <mergeCell ref="O7:O9"/>
    <mergeCell ref="P7:P9"/>
    <mergeCell ref="F8:F9"/>
    <mergeCell ref="G8:G9"/>
    <mergeCell ref="H8:H9"/>
    <mergeCell ref="I8:J8"/>
    <mergeCell ref="K8:K9"/>
    <mergeCell ref="S8:S9"/>
    <mergeCell ref="T8:T9"/>
    <mergeCell ref="S6:T7"/>
    <mergeCell ref="Q7:Q9"/>
    <mergeCell ref="R7:R9"/>
  </mergeCells>
  <printOptions/>
  <pageMargins left="0.75" right="0.75" top="0.17" bottom="0.18" header="0.17" footer="0.18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60" workbookViewId="0" topLeftCell="A1">
      <selection activeCell="E27" sqref="E27"/>
    </sheetView>
  </sheetViews>
  <sheetFormatPr defaultColWidth="9.00390625" defaultRowHeight="12.75"/>
  <cols>
    <col min="1" max="1" width="24.625" style="233" customWidth="1"/>
    <col min="2" max="2" width="18.75390625" style="233" customWidth="1"/>
    <col min="3" max="3" width="29.625" style="233" customWidth="1"/>
    <col min="4" max="4" width="15.75390625" style="233" customWidth="1"/>
    <col min="5" max="5" width="19.25390625" style="233" customWidth="1"/>
    <col min="6" max="6" width="17.75390625" style="233" customWidth="1"/>
    <col min="7" max="7" width="13.25390625" style="233" customWidth="1"/>
    <col min="8" max="8" width="17.75390625" style="233" hidden="1" customWidth="1"/>
    <col min="9" max="9" width="12.75390625" style="233" customWidth="1"/>
    <col min="10" max="10" width="17.75390625" style="233" customWidth="1"/>
    <col min="11" max="11" width="10.875" style="233" customWidth="1"/>
    <col min="12" max="12" width="15.25390625" style="233" hidden="1" customWidth="1"/>
    <col min="13" max="13" width="4.875" style="233" hidden="1" customWidth="1"/>
    <col min="14" max="14" width="14.00390625" style="233" hidden="1" customWidth="1"/>
    <col min="15" max="16384" width="8.875" style="233" customWidth="1"/>
  </cols>
  <sheetData>
    <row r="1" spans="3:15" ht="13.5" customHeight="1">
      <c r="C1" s="444" t="s">
        <v>512</v>
      </c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</row>
    <row r="2" spans="3:15" ht="12.75">
      <c r="C2" s="445" t="s">
        <v>513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</row>
    <row r="3" spans="3:15" ht="12.75">
      <c r="C3" s="444" t="s">
        <v>347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2:14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2.75">
      <c r="N6" s="5"/>
    </row>
    <row r="7" spans="1:16" ht="26.25" customHeight="1">
      <c r="A7" s="446" t="s">
        <v>514</v>
      </c>
      <c r="B7" s="446"/>
      <c r="C7" s="446"/>
      <c r="D7" s="446"/>
      <c r="E7" s="271"/>
      <c r="F7" s="271"/>
      <c r="G7" s="271"/>
      <c r="H7" s="271"/>
      <c r="I7" s="271"/>
      <c r="J7" s="271"/>
      <c r="K7" s="271"/>
      <c r="L7" s="272"/>
      <c r="M7" s="272"/>
      <c r="N7" s="271"/>
      <c r="O7" s="273"/>
      <c r="P7" s="273"/>
    </row>
    <row r="8" ht="13.5" thickBot="1">
      <c r="N8" s="274"/>
    </row>
    <row r="9" spans="1:16" ht="39" customHeight="1">
      <c r="A9" s="436" t="s">
        <v>437</v>
      </c>
      <c r="B9" s="438" t="s">
        <v>515</v>
      </c>
      <c r="C9" s="440" t="s">
        <v>516</v>
      </c>
      <c r="D9" s="442" t="s">
        <v>517</v>
      </c>
      <c r="E9" s="428"/>
      <c r="F9" s="428"/>
      <c r="G9" s="275"/>
      <c r="H9" s="276"/>
      <c r="I9" s="434"/>
      <c r="J9" s="435"/>
      <c r="K9" s="428"/>
      <c r="L9" s="429"/>
      <c r="M9" s="430"/>
      <c r="N9" s="432"/>
      <c r="O9" s="427"/>
      <c r="P9" s="427"/>
    </row>
    <row r="10" spans="1:16" ht="22.5" customHeight="1" thickBot="1">
      <c r="A10" s="437"/>
      <c r="B10" s="439"/>
      <c r="C10" s="441"/>
      <c r="D10" s="443"/>
      <c r="E10" s="428"/>
      <c r="F10" s="428"/>
      <c r="G10" s="275"/>
      <c r="H10" s="275"/>
      <c r="I10" s="434"/>
      <c r="J10" s="435"/>
      <c r="K10" s="428"/>
      <c r="L10" s="429"/>
      <c r="M10" s="431"/>
      <c r="N10" s="433"/>
      <c r="O10" s="277"/>
      <c r="P10" s="277"/>
    </row>
    <row r="11" spans="1:14" ht="13.5" customHeight="1">
      <c r="A11" s="248" t="s">
        <v>465</v>
      </c>
      <c r="B11" s="278">
        <v>1255.3</v>
      </c>
      <c r="C11" s="279"/>
      <c r="D11" s="280">
        <f>B11+C11</f>
        <v>1255.3</v>
      </c>
      <c r="E11" s="281"/>
      <c r="F11" s="281"/>
      <c r="G11" s="281"/>
      <c r="H11" s="281"/>
      <c r="I11" s="281"/>
      <c r="J11" s="282"/>
      <c r="K11" s="281"/>
      <c r="L11" s="283"/>
      <c r="M11" s="284"/>
      <c r="N11" s="285"/>
    </row>
    <row r="12" spans="1:14" ht="13.5" customHeight="1" hidden="1">
      <c r="A12" s="286" t="s">
        <v>466</v>
      </c>
      <c r="B12" s="287"/>
      <c r="C12" s="284"/>
      <c r="D12" s="280">
        <f aca="true" t="shared" si="0" ref="D12:D57">B12+C12</f>
        <v>0</v>
      </c>
      <c r="E12" s="288"/>
      <c r="F12" s="288"/>
      <c r="G12" s="288"/>
      <c r="H12" s="288"/>
      <c r="I12" s="288"/>
      <c r="J12" s="289"/>
      <c r="K12" s="288"/>
      <c r="L12" s="283"/>
      <c r="M12" s="284"/>
      <c r="N12" s="290"/>
    </row>
    <row r="13" spans="1:14" ht="15.75">
      <c r="A13" s="256" t="s">
        <v>467</v>
      </c>
      <c r="B13" s="278">
        <v>1255.3</v>
      </c>
      <c r="C13" s="279"/>
      <c r="D13" s="280">
        <f t="shared" si="0"/>
        <v>1255.3</v>
      </c>
      <c r="E13" s="291"/>
      <c r="F13" s="291"/>
      <c r="G13" s="281"/>
      <c r="H13" s="281"/>
      <c r="I13" s="281"/>
      <c r="J13" s="282"/>
      <c r="K13" s="281"/>
      <c r="L13" s="283"/>
      <c r="M13" s="284"/>
      <c r="N13" s="285"/>
    </row>
    <row r="14" spans="1:14" ht="15.75" hidden="1">
      <c r="A14" s="286" t="s">
        <v>468</v>
      </c>
      <c r="B14" s="287">
        <v>0</v>
      </c>
      <c r="C14" s="284"/>
      <c r="D14" s="280">
        <f t="shared" si="0"/>
        <v>0</v>
      </c>
      <c r="E14" s="288"/>
      <c r="F14" s="288"/>
      <c r="G14" s="288"/>
      <c r="H14" s="288"/>
      <c r="I14" s="288"/>
      <c r="J14" s="289"/>
      <c r="K14" s="288"/>
      <c r="L14" s="283"/>
      <c r="M14" s="284"/>
      <c r="N14" s="290"/>
    </row>
    <row r="15" spans="1:14" ht="15.75">
      <c r="A15" s="256" t="s">
        <v>469</v>
      </c>
      <c r="B15" s="278">
        <v>1255.3</v>
      </c>
      <c r="C15" s="279"/>
      <c r="D15" s="280">
        <f t="shared" si="0"/>
        <v>1255.3</v>
      </c>
      <c r="E15" s="291"/>
      <c r="F15" s="291"/>
      <c r="G15" s="281"/>
      <c r="H15" s="281"/>
      <c r="I15" s="281"/>
      <c r="J15" s="282"/>
      <c r="K15" s="281"/>
      <c r="L15" s="283"/>
      <c r="M15" s="284"/>
      <c r="N15" s="285"/>
    </row>
    <row r="16" spans="1:14" ht="15.75" hidden="1">
      <c r="A16" s="286" t="s">
        <v>470</v>
      </c>
      <c r="B16" s="287">
        <v>0</v>
      </c>
      <c r="C16" s="284"/>
      <c r="D16" s="280">
        <f t="shared" si="0"/>
        <v>0</v>
      </c>
      <c r="E16" s="288"/>
      <c r="F16" s="288"/>
      <c r="G16" s="288"/>
      <c r="H16" s="288"/>
      <c r="I16" s="288"/>
      <c r="J16" s="289"/>
      <c r="K16" s="288"/>
      <c r="L16" s="283"/>
      <c r="M16" s="284"/>
      <c r="N16" s="290"/>
    </row>
    <row r="17" spans="1:14" ht="15.75">
      <c r="A17" s="256" t="s">
        <v>471</v>
      </c>
      <c r="B17" s="292">
        <v>627.7</v>
      </c>
      <c r="C17" s="279"/>
      <c r="D17" s="280">
        <f t="shared" si="0"/>
        <v>627.7</v>
      </c>
      <c r="E17" s="291"/>
      <c r="F17" s="291"/>
      <c r="G17" s="281"/>
      <c r="H17" s="281"/>
      <c r="I17" s="281"/>
      <c r="J17" s="282"/>
      <c r="K17" s="281"/>
      <c r="L17" s="283"/>
      <c r="M17" s="284"/>
      <c r="N17" s="285"/>
    </row>
    <row r="18" spans="1:14" ht="15.75" hidden="1">
      <c r="A18" s="286" t="s">
        <v>472</v>
      </c>
      <c r="B18" s="287">
        <v>0</v>
      </c>
      <c r="C18" s="284"/>
      <c r="D18" s="280">
        <f t="shared" si="0"/>
        <v>0</v>
      </c>
      <c r="E18" s="288"/>
      <c r="F18" s="288"/>
      <c r="G18" s="288"/>
      <c r="H18" s="288"/>
      <c r="I18" s="288"/>
      <c r="J18" s="289"/>
      <c r="K18" s="288"/>
      <c r="L18" s="283"/>
      <c r="M18" s="284"/>
      <c r="N18" s="290"/>
    </row>
    <row r="19" spans="1:14" ht="15.75">
      <c r="A19" s="256" t="s">
        <v>473</v>
      </c>
      <c r="B19" s="292">
        <v>3766</v>
      </c>
      <c r="C19" s="279"/>
      <c r="D19" s="280">
        <f t="shared" si="0"/>
        <v>3766</v>
      </c>
      <c r="E19" s="291"/>
      <c r="F19" s="291"/>
      <c r="G19" s="281"/>
      <c r="H19" s="281"/>
      <c r="I19" s="281"/>
      <c r="J19" s="282"/>
      <c r="K19" s="281"/>
      <c r="L19" s="283"/>
      <c r="M19" s="284"/>
      <c r="N19" s="285"/>
    </row>
    <row r="20" spans="1:14" ht="15.75" hidden="1">
      <c r="A20" s="286" t="s">
        <v>474</v>
      </c>
      <c r="B20" s="287">
        <v>0</v>
      </c>
      <c r="C20" s="284"/>
      <c r="D20" s="280">
        <f t="shared" si="0"/>
        <v>0</v>
      </c>
      <c r="E20" s="288"/>
      <c r="F20" s="288"/>
      <c r="G20" s="288"/>
      <c r="H20" s="288"/>
      <c r="I20" s="288"/>
      <c r="J20" s="289"/>
      <c r="K20" s="288"/>
      <c r="L20" s="283"/>
      <c r="M20" s="284"/>
      <c r="N20" s="290"/>
    </row>
    <row r="21" spans="1:14" ht="15.75">
      <c r="A21" s="256" t="s">
        <v>475</v>
      </c>
      <c r="B21" s="292">
        <v>1004.3</v>
      </c>
      <c r="C21" s="279"/>
      <c r="D21" s="280">
        <f t="shared" si="0"/>
        <v>1004.3</v>
      </c>
      <c r="E21" s="291"/>
      <c r="F21" s="291"/>
      <c r="G21" s="281"/>
      <c r="H21" s="281"/>
      <c r="I21" s="281"/>
      <c r="J21" s="282"/>
      <c r="K21" s="281"/>
      <c r="L21" s="283"/>
      <c r="M21" s="284"/>
      <c r="N21" s="285"/>
    </row>
    <row r="22" spans="1:14" ht="15.75" hidden="1">
      <c r="A22" s="286" t="s">
        <v>476</v>
      </c>
      <c r="B22" s="287">
        <v>0</v>
      </c>
      <c r="C22" s="284"/>
      <c r="D22" s="280">
        <f t="shared" si="0"/>
        <v>0</v>
      </c>
      <c r="E22" s="288"/>
      <c r="F22" s="288"/>
      <c r="G22" s="288"/>
      <c r="H22" s="288"/>
      <c r="I22" s="288"/>
      <c r="J22" s="289"/>
      <c r="K22" s="288"/>
      <c r="L22" s="283"/>
      <c r="M22" s="284"/>
      <c r="N22" s="290"/>
    </row>
    <row r="23" spans="1:14" ht="15.75" hidden="1">
      <c r="A23" s="286" t="s">
        <v>477</v>
      </c>
      <c r="B23" s="287">
        <v>0</v>
      </c>
      <c r="C23" s="293"/>
      <c r="D23" s="280">
        <f t="shared" si="0"/>
        <v>0</v>
      </c>
      <c r="E23" s="288"/>
      <c r="F23" s="288"/>
      <c r="G23" s="288"/>
      <c r="H23" s="288"/>
      <c r="I23" s="288"/>
      <c r="J23" s="289"/>
      <c r="K23" s="288"/>
      <c r="L23" s="294"/>
      <c r="M23" s="284"/>
      <c r="N23" s="290"/>
    </row>
    <row r="24" spans="1:14" ht="15.75" hidden="1">
      <c r="A24" s="286" t="s">
        <v>478</v>
      </c>
      <c r="B24" s="287">
        <v>0</v>
      </c>
      <c r="C24" s="295"/>
      <c r="D24" s="280">
        <f t="shared" si="0"/>
        <v>0</v>
      </c>
      <c r="E24" s="289"/>
      <c r="F24" s="289"/>
      <c r="G24" s="289"/>
      <c r="H24" s="289"/>
      <c r="I24" s="289"/>
      <c r="J24" s="289"/>
      <c r="K24" s="289"/>
      <c r="L24" s="296"/>
      <c r="M24" s="297"/>
      <c r="N24" s="290"/>
    </row>
    <row r="25" spans="1:14" ht="15.75">
      <c r="A25" s="256" t="s">
        <v>479</v>
      </c>
      <c r="B25" s="292">
        <v>1129.8</v>
      </c>
      <c r="C25" s="298"/>
      <c r="D25" s="280">
        <f t="shared" si="0"/>
        <v>1129.8</v>
      </c>
      <c r="E25" s="281"/>
      <c r="F25" s="281"/>
      <c r="G25" s="281"/>
      <c r="H25" s="281"/>
      <c r="I25" s="281"/>
      <c r="J25" s="282"/>
      <c r="K25" s="281"/>
      <c r="L25" s="296"/>
      <c r="M25" s="297"/>
      <c r="N25" s="285"/>
    </row>
    <row r="26" spans="1:14" ht="15.75" hidden="1">
      <c r="A26" s="286" t="s">
        <v>480</v>
      </c>
      <c r="B26" s="287">
        <v>0</v>
      </c>
      <c r="C26" s="295"/>
      <c r="D26" s="280">
        <f t="shared" si="0"/>
        <v>0</v>
      </c>
      <c r="E26" s="289"/>
      <c r="F26" s="289"/>
      <c r="G26" s="289"/>
      <c r="H26" s="289"/>
      <c r="I26" s="289"/>
      <c r="J26" s="289"/>
      <c r="K26" s="289"/>
      <c r="L26" s="296"/>
      <c r="M26" s="297"/>
      <c r="N26" s="290"/>
    </row>
    <row r="27" spans="1:14" ht="15.75">
      <c r="A27" s="256" t="s">
        <v>481</v>
      </c>
      <c r="B27" s="292">
        <v>753.2</v>
      </c>
      <c r="C27" s="298"/>
      <c r="D27" s="280">
        <f t="shared" si="0"/>
        <v>753.2</v>
      </c>
      <c r="E27" s="281"/>
      <c r="F27" s="281"/>
      <c r="G27" s="281"/>
      <c r="H27" s="281"/>
      <c r="I27" s="281"/>
      <c r="J27" s="282"/>
      <c r="K27" s="281"/>
      <c r="L27" s="296"/>
      <c r="M27" s="297"/>
      <c r="N27" s="285"/>
    </row>
    <row r="28" spans="1:14" ht="15.75" hidden="1">
      <c r="A28" s="286" t="s">
        <v>482</v>
      </c>
      <c r="B28" s="287">
        <v>0</v>
      </c>
      <c r="C28" s="299"/>
      <c r="D28" s="280">
        <f t="shared" si="0"/>
        <v>0</v>
      </c>
      <c r="E28" s="300"/>
      <c r="F28" s="300"/>
      <c r="G28" s="300"/>
      <c r="H28" s="300"/>
      <c r="I28" s="300"/>
      <c r="J28" s="301"/>
      <c r="K28" s="300"/>
      <c r="L28" s="302"/>
      <c r="M28" s="303"/>
      <c r="N28" s="290"/>
    </row>
    <row r="29" spans="1:14" ht="15.75" hidden="1">
      <c r="A29" s="286" t="s">
        <v>483</v>
      </c>
      <c r="B29" s="287">
        <v>0</v>
      </c>
      <c r="C29" s="304"/>
      <c r="D29" s="280">
        <f t="shared" si="0"/>
        <v>0</v>
      </c>
      <c r="E29" s="301"/>
      <c r="F29" s="301"/>
      <c r="G29" s="301"/>
      <c r="H29" s="301"/>
      <c r="I29" s="301"/>
      <c r="J29" s="301"/>
      <c r="K29" s="301"/>
      <c r="L29" s="305"/>
      <c r="M29" s="306"/>
      <c r="N29" s="290"/>
    </row>
    <row r="30" spans="1:14" ht="15" customHeight="1" hidden="1">
      <c r="A30" s="286" t="s">
        <v>484</v>
      </c>
      <c r="B30" s="287">
        <v>0</v>
      </c>
      <c r="C30" s="304"/>
      <c r="D30" s="280">
        <f t="shared" si="0"/>
        <v>0</v>
      </c>
      <c r="E30" s="301"/>
      <c r="F30" s="301"/>
      <c r="G30" s="301"/>
      <c r="H30" s="301"/>
      <c r="I30" s="301"/>
      <c r="J30" s="301"/>
      <c r="K30" s="301"/>
      <c r="L30" s="305"/>
      <c r="M30" s="306"/>
      <c r="N30" s="290"/>
    </row>
    <row r="31" spans="1:14" ht="15.75" hidden="1">
      <c r="A31" s="307" t="s">
        <v>485</v>
      </c>
      <c r="B31" s="41">
        <v>0</v>
      </c>
      <c r="C31" s="304"/>
      <c r="D31" s="280">
        <f t="shared" si="0"/>
        <v>0</v>
      </c>
      <c r="E31" s="301"/>
      <c r="F31" s="301"/>
      <c r="G31" s="301"/>
      <c r="H31" s="301"/>
      <c r="I31" s="301"/>
      <c r="J31" s="301"/>
      <c r="K31" s="301"/>
      <c r="L31" s="305"/>
      <c r="M31" s="306"/>
      <c r="N31" s="290"/>
    </row>
    <row r="32" spans="1:14" ht="15.75">
      <c r="A32" s="308" t="s">
        <v>486</v>
      </c>
      <c r="B32" s="250">
        <v>1255.3</v>
      </c>
      <c r="C32" s="309"/>
      <c r="D32" s="280">
        <f t="shared" si="0"/>
        <v>1255.3</v>
      </c>
      <c r="E32" s="310"/>
      <c r="F32" s="310"/>
      <c r="G32" s="281"/>
      <c r="H32" s="281"/>
      <c r="I32" s="281"/>
      <c r="J32" s="282"/>
      <c r="K32" s="281"/>
      <c r="L32" s="311"/>
      <c r="M32" s="306"/>
      <c r="N32" s="285"/>
    </row>
    <row r="33" spans="1:14" ht="15.75" hidden="1">
      <c r="A33" s="307" t="s">
        <v>487</v>
      </c>
      <c r="B33" s="41">
        <v>0</v>
      </c>
      <c r="C33" s="44"/>
      <c r="D33" s="280">
        <f t="shared" si="0"/>
        <v>0</v>
      </c>
      <c r="E33" s="177"/>
      <c r="F33" s="177"/>
      <c r="G33" s="177"/>
      <c r="H33" s="177"/>
      <c r="I33" s="177"/>
      <c r="J33" s="177"/>
      <c r="K33" s="177"/>
      <c r="L33" s="150"/>
      <c r="M33" s="312"/>
      <c r="N33" s="290"/>
    </row>
    <row r="34" spans="1:14" ht="15.75" hidden="1">
      <c r="A34" s="307" t="s">
        <v>488</v>
      </c>
      <c r="B34" s="41">
        <v>0</v>
      </c>
      <c r="C34" s="313"/>
      <c r="D34" s="280">
        <f t="shared" si="0"/>
        <v>0</v>
      </c>
      <c r="E34" s="314"/>
      <c r="F34" s="314"/>
      <c r="G34" s="314"/>
      <c r="H34" s="314"/>
      <c r="I34" s="314"/>
      <c r="J34" s="315"/>
      <c r="K34" s="314"/>
      <c r="L34" s="316"/>
      <c r="M34" s="317"/>
      <c r="N34" s="290"/>
    </row>
    <row r="35" spans="1:14" ht="15.75" hidden="1">
      <c r="A35" s="307" t="s">
        <v>489</v>
      </c>
      <c r="B35" s="41">
        <v>0</v>
      </c>
      <c r="C35" s="318"/>
      <c r="D35" s="280">
        <f t="shared" si="0"/>
        <v>0</v>
      </c>
      <c r="E35" s="319"/>
      <c r="F35" s="319"/>
      <c r="G35" s="319"/>
      <c r="H35" s="319"/>
      <c r="I35" s="319"/>
      <c r="J35" s="177"/>
      <c r="K35" s="319"/>
      <c r="L35" s="320"/>
      <c r="M35" s="321"/>
      <c r="N35" s="290"/>
    </row>
    <row r="36" spans="1:14" ht="15.75">
      <c r="A36" s="308" t="s">
        <v>518</v>
      </c>
      <c r="B36" s="250">
        <v>627.7</v>
      </c>
      <c r="C36" s="322"/>
      <c r="D36" s="280">
        <f t="shared" si="0"/>
        <v>627.7</v>
      </c>
      <c r="E36" s="323"/>
      <c r="F36" s="323"/>
      <c r="G36" s="281"/>
      <c r="H36" s="281"/>
      <c r="I36" s="281"/>
      <c r="J36" s="282"/>
      <c r="K36" s="281"/>
      <c r="L36" s="320"/>
      <c r="M36" s="321"/>
      <c r="N36" s="285"/>
    </row>
    <row r="37" spans="1:14" ht="15.75">
      <c r="A37" s="308" t="s">
        <v>491</v>
      </c>
      <c r="B37" s="250">
        <v>627.7</v>
      </c>
      <c r="C37" s="322"/>
      <c r="D37" s="280">
        <f t="shared" si="0"/>
        <v>627.7</v>
      </c>
      <c r="E37" s="323"/>
      <c r="F37" s="323"/>
      <c r="G37" s="281"/>
      <c r="H37" s="281"/>
      <c r="I37" s="281"/>
      <c r="J37" s="282"/>
      <c r="K37" s="281"/>
      <c r="L37" s="320"/>
      <c r="M37" s="321"/>
      <c r="N37" s="285"/>
    </row>
    <row r="38" spans="1:14" ht="15.75" hidden="1">
      <c r="A38" s="307" t="s">
        <v>492</v>
      </c>
      <c r="B38" s="41">
        <v>0</v>
      </c>
      <c r="C38" s="318"/>
      <c r="D38" s="280">
        <f t="shared" si="0"/>
        <v>0</v>
      </c>
      <c r="E38" s="319"/>
      <c r="F38" s="319"/>
      <c r="G38" s="319"/>
      <c r="H38" s="319"/>
      <c r="I38" s="319"/>
      <c r="J38" s="177"/>
      <c r="K38" s="319"/>
      <c r="L38" s="320"/>
      <c r="M38" s="321"/>
      <c r="N38" s="290"/>
    </row>
    <row r="39" spans="1:14" ht="15.75" hidden="1">
      <c r="A39" s="307" t="s">
        <v>493</v>
      </c>
      <c r="B39" s="41">
        <v>0</v>
      </c>
      <c r="C39" s="318"/>
      <c r="D39" s="280">
        <f t="shared" si="0"/>
        <v>0</v>
      </c>
      <c r="E39" s="319"/>
      <c r="F39" s="319"/>
      <c r="G39" s="319"/>
      <c r="H39" s="319"/>
      <c r="I39" s="319"/>
      <c r="J39" s="177"/>
      <c r="K39" s="319"/>
      <c r="L39" s="320"/>
      <c r="M39" s="321"/>
      <c r="N39" s="290"/>
    </row>
    <row r="40" spans="1:14" ht="15.75" hidden="1">
      <c r="A40" s="307" t="s">
        <v>494</v>
      </c>
      <c r="B40" s="41">
        <v>0</v>
      </c>
      <c r="C40" s="318"/>
      <c r="D40" s="280">
        <f t="shared" si="0"/>
        <v>0</v>
      </c>
      <c r="E40" s="319"/>
      <c r="F40" s="319"/>
      <c r="G40" s="319"/>
      <c r="H40" s="319"/>
      <c r="I40" s="319"/>
      <c r="J40" s="177"/>
      <c r="K40" s="319"/>
      <c r="L40" s="320"/>
      <c r="M40" s="321"/>
      <c r="N40" s="290"/>
    </row>
    <row r="41" spans="1:14" ht="15.75" hidden="1">
      <c r="A41" s="307" t="s">
        <v>495</v>
      </c>
      <c r="B41" s="41">
        <v>0</v>
      </c>
      <c r="C41" s="318"/>
      <c r="D41" s="280">
        <f t="shared" si="0"/>
        <v>0</v>
      </c>
      <c r="E41" s="319"/>
      <c r="F41" s="319"/>
      <c r="G41" s="319"/>
      <c r="H41" s="319"/>
      <c r="I41" s="319"/>
      <c r="J41" s="177"/>
      <c r="K41" s="319"/>
      <c r="L41" s="320"/>
      <c r="M41" s="321"/>
      <c r="N41" s="290"/>
    </row>
    <row r="42" spans="1:14" ht="15.75">
      <c r="A42" s="308" t="s">
        <v>519</v>
      </c>
      <c r="B42" s="250">
        <v>1004.3</v>
      </c>
      <c r="C42" s="322"/>
      <c r="D42" s="280">
        <f t="shared" si="0"/>
        <v>1004.3</v>
      </c>
      <c r="E42" s="323"/>
      <c r="F42" s="323"/>
      <c r="G42" s="281"/>
      <c r="H42" s="281"/>
      <c r="I42" s="281"/>
      <c r="J42" s="282"/>
      <c r="K42" s="281"/>
      <c r="L42" s="320"/>
      <c r="M42" s="321"/>
      <c r="N42" s="285"/>
    </row>
    <row r="43" spans="1:14" ht="15.75" hidden="1">
      <c r="A43" s="307" t="s">
        <v>497</v>
      </c>
      <c r="B43" s="41">
        <v>0</v>
      </c>
      <c r="C43" s="318"/>
      <c r="D43" s="280">
        <f t="shared" si="0"/>
        <v>0</v>
      </c>
      <c r="E43" s="319"/>
      <c r="F43" s="319"/>
      <c r="G43" s="319"/>
      <c r="H43" s="319"/>
      <c r="I43" s="319"/>
      <c r="J43" s="177"/>
      <c r="K43" s="319"/>
      <c r="L43" s="320"/>
      <c r="M43" s="321"/>
      <c r="N43" s="290"/>
    </row>
    <row r="44" spans="1:14" ht="15.75" hidden="1">
      <c r="A44" s="307" t="s">
        <v>498</v>
      </c>
      <c r="B44" s="41">
        <v>0</v>
      </c>
      <c r="C44" s="318"/>
      <c r="D44" s="280">
        <f t="shared" si="0"/>
        <v>0</v>
      </c>
      <c r="E44" s="319"/>
      <c r="F44" s="319"/>
      <c r="G44" s="319"/>
      <c r="H44" s="319"/>
      <c r="I44" s="319"/>
      <c r="J44" s="177"/>
      <c r="K44" s="319"/>
      <c r="L44" s="320"/>
      <c r="M44" s="321"/>
      <c r="N44" s="290"/>
    </row>
    <row r="45" spans="1:14" ht="15.75" customHeight="1" hidden="1">
      <c r="A45" s="307" t="s">
        <v>499</v>
      </c>
      <c r="B45" s="41">
        <v>0</v>
      </c>
      <c r="C45" s="318"/>
      <c r="D45" s="280">
        <f t="shared" si="0"/>
        <v>0</v>
      </c>
      <c r="E45" s="319"/>
      <c r="F45" s="319"/>
      <c r="G45" s="319"/>
      <c r="H45" s="319"/>
      <c r="I45" s="319"/>
      <c r="J45" s="177"/>
      <c r="K45" s="319"/>
      <c r="L45" s="320"/>
      <c r="M45" s="321"/>
      <c r="N45" s="290"/>
    </row>
    <row r="46" spans="1:14" ht="15.75" hidden="1">
      <c r="A46" s="307" t="s">
        <v>500</v>
      </c>
      <c r="B46" s="41">
        <v>0</v>
      </c>
      <c r="C46" s="318"/>
      <c r="D46" s="280">
        <f t="shared" si="0"/>
        <v>0</v>
      </c>
      <c r="E46" s="319"/>
      <c r="F46" s="319"/>
      <c r="G46" s="319"/>
      <c r="H46" s="319"/>
      <c r="I46" s="319"/>
      <c r="J46" s="177"/>
      <c r="K46" s="319"/>
      <c r="L46" s="320"/>
      <c r="M46" s="318"/>
      <c r="N46" s="324"/>
    </row>
    <row r="47" spans="1:14" ht="15.75" hidden="1">
      <c r="A47" s="307" t="s">
        <v>501</v>
      </c>
      <c r="B47" s="41">
        <v>0</v>
      </c>
      <c r="C47" s="318"/>
      <c r="D47" s="280">
        <f t="shared" si="0"/>
        <v>0</v>
      </c>
      <c r="E47" s="319"/>
      <c r="F47" s="319"/>
      <c r="G47" s="319"/>
      <c r="H47" s="319"/>
      <c r="I47" s="319"/>
      <c r="J47" s="177"/>
      <c r="K47" s="319"/>
      <c r="L47" s="320"/>
      <c r="M47" s="318"/>
      <c r="N47" s="324"/>
    </row>
    <row r="48" spans="1:14" ht="15.75" hidden="1">
      <c r="A48" s="307" t="s">
        <v>502</v>
      </c>
      <c r="B48" s="41">
        <v>0</v>
      </c>
      <c r="C48" s="318"/>
      <c r="D48" s="280">
        <f t="shared" si="0"/>
        <v>0</v>
      </c>
      <c r="E48" s="319"/>
      <c r="F48" s="319"/>
      <c r="G48" s="319"/>
      <c r="H48" s="319"/>
      <c r="I48" s="319"/>
      <c r="J48" s="177"/>
      <c r="K48" s="319"/>
      <c r="L48" s="320"/>
      <c r="M48" s="318"/>
      <c r="N48" s="324"/>
    </row>
    <row r="49" spans="1:14" ht="15.75" hidden="1">
      <c r="A49" s="307" t="s">
        <v>503</v>
      </c>
      <c r="B49" s="41">
        <v>0</v>
      </c>
      <c r="C49" s="318"/>
      <c r="D49" s="280">
        <f t="shared" si="0"/>
        <v>0</v>
      </c>
      <c r="E49" s="319"/>
      <c r="F49" s="319"/>
      <c r="G49" s="319"/>
      <c r="H49" s="319"/>
      <c r="I49" s="319"/>
      <c r="J49" s="177"/>
      <c r="K49" s="319"/>
      <c r="L49" s="320"/>
      <c r="M49" s="318"/>
      <c r="N49" s="324"/>
    </row>
    <row r="50" spans="1:14" ht="15.75">
      <c r="A50" s="308" t="s">
        <v>504</v>
      </c>
      <c r="B50" s="250">
        <v>45.4</v>
      </c>
      <c r="C50" s="322"/>
      <c r="D50" s="280">
        <f t="shared" si="0"/>
        <v>45.4</v>
      </c>
      <c r="E50" s="323"/>
      <c r="F50" s="323"/>
      <c r="G50" s="281"/>
      <c r="H50" s="281"/>
      <c r="I50" s="281"/>
      <c r="J50" s="282"/>
      <c r="K50" s="281"/>
      <c r="L50" s="320"/>
      <c r="M50" s="318"/>
      <c r="N50" s="325"/>
    </row>
    <row r="51" spans="1:14" ht="15.75" hidden="1">
      <c r="A51" s="307" t="s">
        <v>505</v>
      </c>
      <c r="B51" s="41">
        <v>0</v>
      </c>
      <c r="C51" s="318"/>
      <c r="D51" s="280">
        <f t="shared" si="0"/>
        <v>0</v>
      </c>
      <c r="E51" s="319"/>
      <c r="F51" s="319"/>
      <c r="G51" s="319"/>
      <c r="H51" s="319"/>
      <c r="I51" s="319"/>
      <c r="J51" s="177"/>
      <c r="K51" s="319"/>
      <c r="L51" s="320"/>
      <c r="M51" s="318"/>
      <c r="N51" s="324"/>
    </row>
    <row r="52" spans="1:14" ht="15.75" hidden="1">
      <c r="A52" s="307" t="s">
        <v>506</v>
      </c>
      <c r="B52" s="41">
        <v>0</v>
      </c>
      <c r="C52" s="318"/>
      <c r="D52" s="280">
        <f t="shared" si="0"/>
        <v>0</v>
      </c>
      <c r="E52" s="319"/>
      <c r="F52" s="319"/>
      <c r="G52" s="319"/>
      <c r="H52" s="319"/>
      <c r="I52" s="319"/>
      <c r="J52" s="177"/>
      <c r="K52" s="319"/>
      <c r="L52" s="320"/>
      <c r="M52" s="321"/>
      <c r="N52" s="290"/>
    </row>
    <row r="53" spans="1:14" ht="15.75" hidden="1">
      <c r="A53" s="307" t="s">
        <v>507</v>
      </c>
      <c r="B53" s="41">
        <v>0</v>
      </c>
      <c r="C53" s="318"/>
      <c r="D53" s="280">
        <f t="shared" si="0"/>
        <v>0</v>
      </c>
      <c r="E53" s="319"/>
      <c r="F53" s="319"/>
      <c r="G53" s="319"/>
      <c r="H53" s="319"/>
      <c r="I53" s="319"/>
      <c r="J53" s="177"/>
      <c r="K53" s="319"/>
      <c r="L53" s="320"/>
      <c r="M53" s="321"/>
      <c r="N53" s="290"/>
    </row>
    <row r="54" spans="1:14" ht="15.75" hidden="1">
      <c r="A54" s="307" t="s">
        <v>508</v>
      </c>
      <c r="B54" s="41">
        <v>0</v>
      </c>
      <c r="C54" s="318"/>
      <c r="D54" s="280">
        <f t="shared" si="0"/>
        <v>0</v>
      </c>
      <c r="E54" s="319"/>
      <c r="F54" s="319"/>
      <c r="G54" s="319"/>
      <c r="H54" s="319"/>
      <c r="I54" s="319"/>
      <c r="J54" s="177"/>
      <c r="K54" s="319"/>
      <c r="L54" s="320"/>
      <c r="M54" s="321"/>
      <c r="N54" s="290"/>
    </row>
    <row r="55" spans="1:14" ht="15.75" hidden="1">
      <c r="A55" s="286" t="s">
        <v>509</v>
      </c>
      <c r="B55" s="41">
        <v>0</v>
      </c>
      <c r="C55" s="318"/>
      <c r="D55" s="280">
        <f t="shared" si="0"/>
        <v>0</v>
      </c>
      <c r="E55" s="319"/>
      <c r="F55" s="319"/>
      <c r="G55" s="319"/>
      <c r="H55" s="319"/>
      <c r="I55" s="319"/>
      <c r="J55" s="177"/>
      <c r="K55" s="319"/>
      <c r="L55" s="320"/>
      <c r="M55" s="318"/>
      <c r="N55" s="290"/>
    </row>
    <row r="56" spans="1:14" ht="16.5" thickBot="1">
      <c r="A56" s="265" t="s">
        <v>520</v>
      </c>
      <c r="B56" s="264">
        <v>582.3</v>
      </c>
      <c r="C56" s="326">
        <v>10000</v>
      </c>
      <c r="D56" s="327">
        <f t="shared" si="0"/>
        <v>10582.3</v>
      </c>
      <c r="E56" s="323"/>
      <c r="F56" s="323"/>
      <c r="G56" s="281"/>
      <c r="H56" s="281"/>
      <c r="I56" s="281"/>
      <c r="J56" s="177"/>
      <c r="K56" s="281"/>
      <c r="L56" s="328"/>
      <c r="M56" s="329"/>
      <c r="N56" s="330"/>
    </row>
    <row r="57" spans="1:14" ht="16.5" thickBot="1">
      <c r="A57" s="331" t="s">
        <v>511</v>
      </c>
      <c r="B57" s="332">
        <f>SUM(B11:B56)</f>
        <v>15189.599999999999</v>
      </c>
      <c r="C57" s="332">
        <f>SUM(C11:C56)</f>
        <v>10000</v>
      </c>
      <c r="D57" s="338">
        <f t="shared" si="0"/>
        <v>25189.6</v>
      </c>
      <c r="E57" s="333"/>
      <c r="F57" s="333"/>
      <c r="G57" s="333"/>
      <c r="H57" s="333"/>
      <c r="I57" s="333"/>
      <c r="J57" s="334"/>
      <c r="K57" s="333"/>
      <c r="L57" s="335"/>
      <c r="M57" s="336"/>
      <c r="N57" s="337"/>
    </row>
  </sheetData>
  <mergeCells count="17">
    <mergeCell ref="C1:O1"/>
    <mergeCell ref="C2:O2"/>
    <mergeCell ref="C3:O3"/>
    <mergeCell ref="A7:D7"/>
    <mergeCell ref="A9:A10"/>
    <mergeCell ref="B9:B10"/>
    <mergeCell ref="C9:C10"/>
    <mergeCell ref="D9:D10"/>
    <mergeCell ref="E9:E10"/>
    <mergeCell ref="F9:F10"/>
    <mergeCell ref="I9:I10"/>
    <mergeCell ref="J9:J10"/>
    <mergeCell ref="O9:P9"/>
    <mergeCell ref="K9:K10"/>
    <mergeCell ref="L9:L10"/>
    <mergeCell ref="M9:M10"/>
    <mergeCell ref="N9:N10"/>
  </mergeCells>
  <printOptions/>
  <pageMargins left="0.75" right="0.18" top="1" bottom="1" header="0.5" footer="0.5"/>
  <pageSetup horizontalDpi="600" verticalDpi="600" orientation="portrait" paperSize="9" scale="9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AlekseevaOO05</cp:lastModifiedBy>
  <cp:lastPrinted>2008-01-28T13:47:06Z</cp:lastPrinted>
  <dcterms:created xsi:type="dcterms:W3CDTF">2003-12-10T21:35:36Z</dcterms:created>
  <dcterms:modified xsi:type="dcterms:W3CDTF">2008-01-28T13:51:56Z</dcterms:modified>
  <cp:category/>
  <cp:version/>
  <cp:contentType/>
  <cp:contentStatus/>
</cp:coreProperties>
</file>